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599403DF-D285-4DCC-9429-766E44EFF330}" xr6:coauthVersionLast="37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Sažetak" sheetId="1" r:id="rId1"/>
    <sheet name="P i R po ekon.kl." sheetId="2" r:id="rId2"/>
    <sheet name="P i R po izvorima" sheetId="3" r:id="rId3"/>
    <sheet name="Rashodi prema funk.kl." sheetId="4" r:id="rId4"/>
    <sheet name="Račun financiranja" sheetId="5" r:id="rId5"/>
    <sheet name="II Posebni dio" sheetId="6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14" i="2"/>
  <c r="F39" i="6" l="1"/>
  <c r="F38" i="6"/>
  <c r="F37" i="6"/>
  <c r="D39" i="6"/>
  <c r="D38" i="6"/>
  <c r="D37" i="6"/>
  <c r="F20" i="6"/>
  <c r="F19" i="6"/>
  <c r="E20" i="6"/>
  <c r="E19" i="6"/>
  <c r="D20" i="6"/>
  <c r="D19" i="6"/>
  <c r="F10" i="6"/>
  <c r="E10" i="6"/>
  <c r="D10" i="6"/>
  <c r="B39" i="6"/>
  <c r="B37" i="6"/>
  <c r="B20" i="6"/>
  <c r="B19" i="6"/>
  <c r="F14" i="4" l="1"/>
  <c r="E14" i="4"/>
  <c r="F15" i="4"/>
  <c r="E15" i="4"/>
  <c r="D14" i="4"/>
  <c r="D15" i="4"/>
  <c r="B15" i="4"/>
  <c r="B14" i="4" s="1"/>
  <c r="F72" i="3" l="1"/>
  <c r="E72" i="3"/>
  <c r="D72" i="3"/>
  <c r="F50" i="3"/>
  <c r="E50" i="3"/>
  <c r="D50" i="3"/>
  <c r="F44" i="3"/>
  <c r="E44" i="3"/>
  <c r="D44" i="3"/>
  <c r="F35" i="3"/>
  <c r="E35" i="3"/>
  <c r="D35" i="3"/>
  <c r="F15" i="3"/>
  <c r="E15" i="3"/>
  <c r="D15" i="3"/>
  <c r="F25" i="3"/>
  <c r="E25" i="3"/>
  <c r="D25" i="3"/>
  <c r="F27" i="3"/>
  <c r="E27" i="3"/>
  <c r="D27" i="3"/>
  <c r="B50" i="3" l="1"/>
  <c r="B44" i="3"/>
  <c r="B27" i="3"/>
  <c r="B25" i="3" s="1"/>
  <c r="B35" i="3" l="1"/>
  <c r="B15" i="3"/>
  <c r="D35" i="2" l="1"/>
  <c r="F35" i="2"/>
  <c r="F30" i="2"/>
  <c r="F28" i="2"/>
  <c r="E35" i="2"/>
  <c r="E28" i="2"/>
  <c r="E30" i="2"/>
  <c r="D30" i="2"/>
  <c r="F23" i="2"/>
  <c r="F19" i="2"/>
  <c r="F14" i="2"/>
  <c r="E14" i="2"/>
  <c r="E23" i="2"/>
  <c r="E19" i="2"/>
  <c r="D23" i="2"/>
  <c r="D19" i="2"/>
  <c r="B30" i="2"/>
  <c r="B28" i="2" s="1"/>
  <c r="B35" i="2" s="1"/>
  <c r="B23" i="2"/>
  <c r="B14" i="2"/>
  <c r="J12" i="1" l="1"/>
  <c r="J9" i="1"/>
  <c r="F38" i="1"/>
  <c r="G35" i="1"/>
  <c r="G38" i="1" s="1"/>
  <c r="H35" i="1" s="1"/>
  <c r="H38" i="1" s="1"/>
  <c r="I35" i="1" s="1"/>
  <c r="I38" i="1" s="1"/>
  <c r="J35" i="1" s="1"/>
  <c r="J38" i="1" s="1"/>
  <c r="J22" i="1"/>
  <c r="I22" i="1"/>
  <c r="H22" i="1"/>
  <c r="G22" i="1"/>
  <c r="F22" i="1"/>
  <c r="I12" i="1"/>
  <c r="H12" i="1"/>
  <c r="G12" i="1"/>
  <c r="F12" i="1"/>
  <c r="J15" i="1"/>
  <c r="I9" i="1"/>
  <c r="I15" i="1" s="1"/>
  <c r="H9" i="1"/>
  <c r="G9" i="1"/>
  <c r="F9" i="1"/>
  <c r="F15" i="1" l="1"/>
  <c r="G15" i="1"/>
  <c r="H15" i="1"/>
  <c r="F23" i="1"/>
  <c r="F29" i="1" s="1"/>
  <c r="F30" i="1" s="1"/>
  <c r="H23" i="1"/>
  <c r="H29" i="1" s="1"/>
  <c r="H30" i="1" s="1"/>
  <c r="J23" i="1"/>
  <c r="J29" i="1" s="1"/>
  <c r="J30" i="1" s="1"/>
  <c r="G23" i="1"/>
  <c r="G29" i="1" s="1"/>
  <c r="G30" i="1" s="1"/>
  <c r="I23" i="1"/>
  <c r="I29" i="1" s="1"/>
  <c r="I30" i="1" s="1"/>
</calcChain>
</file>

<file path=xl/sharedStrings.xml><?xml version="1.0" encoding="utf-8"?>
<sst xmlns="http://schemas.openxmlformats.org/spreadsheetml/2006/main" count="301" uniqueCount="116">
  <si>
    <t>I. OPĆI DIO</t>
  </si>
  <si>
    <t>A) SAŽETAK RAČUNA PRIHODA I RASHODA</t>
  </si>
  <si>
    <t>EUR</t>
  </si>
  <si>
    <t>Izvršenje 2023.</t>
  </si>
  <si>
    <t>Plan 2024.</t>
  </si>
  <si>
    <t>Proračun za 2025.</t>
  </si>
  <si>
    <t>Projekcija proračuna
za 2026.</t>
  </si>
  <si>
    <t>Projekcija proračuna
za 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</si>
  <si>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</si>
  <si>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</si>
  <si>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</si>
  <si>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</si>
  <si>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</si>
  <si>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</si>
  <si>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</si>
  <si>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</si>
  <si>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</si>
  <si>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</si>
  <si>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</si>
  <si>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</si>
  <si>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</si>
  <si>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</si>
  <si>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</si>
  <si>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</si>
  <si>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</si>
  <si>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</si>
  <si>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</si>
  <si>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FINANCIJSKI PLAN SREDNJE ŠKOLE DELNICE 
ZA 2025. I PROJEKCIJA ZA 2026. I 2027. GODINU</t>
  </si>
  <si>
    <t xml:space="preserve">A. RAČUN PRIHODA I RASHODA </t>
  </si>
  <si>
    <t>PRIHODI POSLOVANJA PREMA EKONOMSKOJ KLASIFIKACIJI</t>
  </si>
  <si>
    <t>Oznaka</t>
  </si>
  <si>
    <t>Ostvarenje 2023.</t>
  </si>
  <si>
    <t>Plan 2025.</t>
  </si>
  <si>
    <t>Projekcija 2026.</t>
  </si>
  <si>
    <t>Projekcija 2027.</t>
  </si>
  <si>
    <t>A. RAČUN PRIHODA I RASHODA</t>
  </si>
  <si>
    <t>6 Prihodi poslovanja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</si>
  <si>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</si>
  <si>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</si>
  <si>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</si>
  <si>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</si>
  <si>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</si>
  <si>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</si>
  <si>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7 Prihodi od prodaje nefinancijske imovine</t>
  </si>
  <si>
    <t>72 Prihodi od prodaje proizvedene dugotrajne imovine</t>
  </si>
  <si>
    <t>SVEUKUPNO PRIHODI</t>
  </si>
  <si>
    <t xml:space="preserve">                                    RASHODI POSLOVANJA PREMA EKONOMSKOJ KLASIFIKACIJI</t>
  </si>
  <si>
    <t>3 Rashodi poslovanja</t>
  </si>
  <si>
    <t>31 Rashodi za zaposlene</t>
  </si>
  <si>
    <t>32 Materijalni rashodi</t>
  </si>
  <si>
    <t>34 Financijski rashodi</t>
  </si>
  <si>
    <t>38 Ostali rashodi</t>
  </si>
  <si>
    <t>4 Rashodi za nabavu nefinancijske imovine</t>
  </si>
  <si>
    <t>42 Rashodi za nabavu proizvedene dugotrajne imovine</t>
  </si>
  <si>
    <t>SVEUKUPNO RASHODI</t>
  </si>
  <si>
    <t xml:space="preserve">      FINANCIJSKI PLAN SREDNJE ŠKOLE DELNICE 
    ZA 2025. I PROJEKCIJA ZA 2026. I 2027. GODINU</t>
  </si>
  <si>
    <t xml:space="preserve"> A. RAČUN PRIHODA I RASHODA </t>
  </si>
  <si>
    <t xml:space="preserve"> PRIHODI  PREMA IZVORIMA FINANCIRANJA</t>
  </si>
  <si>
    <t>Izvor: 52 Pomoći - proračunski korisnici</t>
  </si>
  <si>
    <t>Izvor: 32 Vlastiti prihodi - proračunski korisnici</t>
  </si>
  <si>
    <t>Izvor: 43 Prihodi za posebne namjene - proračunski korisnici</t>
  </si>
  <si>
    <t>Izvor: 62 Donacije - proračunski korisnici</t>
  </si>
  <si>
    <t>Izvor: 11 Opći prihodi i primici</t>
  </si>
  <si>
    <t>Izvor: 44 Prihodi za decentralizirane funkcije</t>
  </si>
  <si>
    <t>Izvor: 51 Pomoći</t>
  </si>
  <si>
    <t>Izvor: 58 Prenesena sredstva - pomoći</t>
  </si>
  <si>
    <t>Izvor: 73 Prihodi od prodaje ili zamjene nefin. imov. i naknade štete s nalova osiguranja - prorač. korisnici</t>
  </si>
  <si>
    <t xml:space="preserve"> RASHODI  PREMA IZVORIMA FINANCIRANJA</t>
  </si>
  <si>
    <t>Izvor: 18 Prenesena sredstva - opći prihodi i primici</t>
  </si>
  <si>
    <t>Izvor: 38 Prenesena sredstva - vlastiti prihodi proračunskih korisnika</t>
  </si>
  <si>
    <t>Izvor: 73 Prihodi od prodaje ili zamjene nefin. imov. i nakn. štete s nalova osig.</t>
  </si>
  <si>
    <r>
      <rPr>
        <sz val="9"/>
        <color rgb="FF000000"/>
        <rFont val="Arial"/>
        <family val="2"/>
        <charset val="238"/>
      </rPr>
      <t xml:space="preserve">Izvor: 32 Vlastiti prihodi </t>
    </r>
    <r>
      <rPr>
        <sz val="8"/>
        <color rgb="FF000000"/>
        <rFont val="Arial"/>
        <family val="2"/>
        <charset val="238"/>
      </rPr>
      <t>- proračunski korisnici</t>
    </r>
  </si>
  <si>
    <t>RASHODI PREMA FUNKCIJSKOJ KLASIFIKACIJI</t>
  </si>
  <si>
    <t>SVEUKUPNO</t>
  </si>
  <si>
    <t>UKUPNI RASHODI</t>
  </si>
  <si>
    <t>092 Srednjoškolsko obrazovanje</t>
  </si>
  <si>
    <t>098 Usluge obrazovanja koje nisu drugdje svrstane</t>
  </si>
  <si>
    <t>B. RAČUN FINANCIRANJA PREMA EKONOMSKOJ KLASIFIKACIJI</t>
  </si>
  <si>
    <t>Razred</t>
  </si>
  <si>
    <t>Skupina</t>
  </si>
  <si>
    <t>Naziv</t>
  </si>
  <si>
    <t>Plan za 2025.</t>
  </si>
  <si>
    <t>Projekcija 
za 2026.</t>
  </si>
  <si>
    <t>Projekcija 
za 2027.</t>
  </si>
  <si>
    <t>PRIMICI UKUPNO</t>
  </si>
  <si>
    <t>Primici od financijske imovine i zaduživanja</t>
  </si>
  <si>
    <t>IZDACI UKUPNO</t>
  </si>
  <si>
    <t>Izdaci za financijsku imovinu i otplate zajmova</t>
  </si>
  <si>
    <t>II. POSEBNI DIO</t>
  </si>
  <si>
    <t>SVEUKUPNO RASHODI I IZDACI</t>
  </si>
  <si>
    <t>Program: 5306 Obilježavanje postignuća učenika i nastavnika</t>
  </si>
  <si>
    <t>A 530605 Natjecanja i smotre</t>
  </si>
  <si>
    <t>Izvor: 111 Porezni i ostali prihodi</t>
  </si>
  <si>
    <t>Izvor: 321 Vlastiti prihodi - proračunski korisnici</t>
  </si>
  <si>
    <t>Program: 5501 Srednjoškolsko obrazovanje</t>
  </si>
  <si>
    <t>A 550101 Osiguravanje uvjeta rada</t>
  </si>
  <si>
    <t>Izvor: 181 Prenesena sredstva - opći prihodi i primici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</si>
  <si>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</si>
  <si>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</si>
  <si>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</si>
  <si>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521 Pomoći - proračunski korisnici</t>
  </si>
  <si>
    <t>Izvor: 582 Prenesena sredstva - pomoći - proračunski korisnici</t>
  </si>
  <si>
    <t>Izvor: 621 Donacije - proračunski korisnici</t>
  </si>
  <si>
    <t>Izvor: 731 Prihodi od prodaje ili zamjene nefin. imov. i naknade štete s naslova osiguranja - prorač. korisnici</t>
  </si>
  <si>
    <t>T 550102 Investicijsko održavanje objekata i opreme</t>
  </si>
  <si>
    <t>Program: 5502 Unapređenje kvalitete odgojno obrazovnog sustava</t>
  </si>
  <si>
    <t>A 550203 Programi školskog kurikuluma</t>
  </si>
  <si>
    <t>A 550205 Sufinanciranje rada pomoćnika u nastavi</t>
  </si>
  <si>
    <t>Izvor: 116 Predfinanciranje EU projekata</t>
  </si>
  <si>
    <t>Izvor: 512 Pomoći iz državnog proračuna</t>
  </si>
  <si>
    <t>Izvor: 515 Pomoći za provođenje EU projekata</t>
  </si>
  <si>
    <t>Izvor: 581 Prenesena sredstva - pomoći</t>
  </si>
  <si>
    <t>A 550216 Program "Zdravlje i higijena"</t>
  </si>
  <si>
    <t>A 550221 Osiguranje besplatnih zaliha menstrualnih higijenskih potrepština</t>
  </si>
  <si>
    <t>Program: 5504 Kapitalna ulaganja u odgojno obrazovnu infrastrukturu</t>
  </si>
  <si>
    <t>K 550401 Opremanje ustanova školstva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</si>
</sst>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7.5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sz val="10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NumberFormat="1" applyFont="1" applyFill="1" applyBorder="1" applyAlignment="1" applyProtection="1">
      <alignment horizontal="left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vertical="center"/>
    </xf>
    <xf numFmtId="4" fontId="9" fillId="4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 applyProtection="1">
      <alignment horizontal="right" wrapText="1"/>
    </xf>
    <xf numFmtId="4" fontId="9" fillId="0" borderId="4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4" fillId="0" borderId="0" xfId="0" quotePrefix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4" fontId="10" fillId="5" borderId="2" xfId="0" quotePrefix="1" applyNumberFormat="1" applyFont="1" applyFill="1" applyBorder="1" applyAlignment="1">
      <alignment horizontal="right"/>
    </xf>
    <xf numFmtId="4" fontId="10" fillId="5" borderId="4" xfId="0" applyNumberFormat="1" applyFont="1" applyFill="1" applyBorder="1" applyAlignment="1" applyProtection="1">
      <alignment horizontal="right" wrapText="1"/>
    </xf>
    <xf numFmtId="4" fontId="10" fillId="4" borderId="2" xfId="0" quotePrefix="1" applyNumberFormat="1" applyFont="1" applyFill="1" applyBorder="1" applyAlignment="1">
      <alignment horizontal="right"/>
    </xf>
    <xf numFmtId="4" fontId="10" fillId="4" borderId="4" xfId="0" quotePrefix="1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2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left" wrapText="1"/>
    </xf>
    <xf numFmtId="0" fontId="10" fillId="0" borderId="3" xfId="0" quotePrefix="1" applyFont="1" applyBorder="1" applyAlignment="1">
      <alignment horizontal="center" wrapText="1"/>
    </xf>
    <xf numFmtId="0" fontId="10" fillId="0" borderId="3" xfId="0" quotePrefix="1" applyNumberFormat="1" applyFont="1" applyFill="1" applyBorder="1" applyAlignment="1" applyProtection="1">
      <alignment horizontal="left"/>
    </xf>
    <xf numFmtId="3" fontId="10" fillId="5" borderId="2" xfId="0" quotePrefix="1" applyNumberFormat="1" applyFont="1" applyFill="1" applyBorder="1" applyAlignment="1">
      <alignment horizontal="right"/>
    </xf>
    <xf numFmtId="3" fontId="10" fillId="5" borderId="4" xfId="0" applyNumberFormat="1" applyFont="1" applyFill="1" applyBorder="1" applyAlignment="1" applyProtection="1">
      <alignment horizontal="right" wrapText="1"/>
    </xf>
    <xf numFmtId="3" fontId="9" fillId="4" borderId="2" xfId="0" quotePrefix="1" applyNumberFormat="1" applyFont="1" applyFill="1" applyBorder="1" applyAlignment="1">
      <alignment horizontal="right"/>
    </xf>
    <xf numFmtId="3" fontId="9" fillId="4" borderId="4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left" indent="1"/>
    </xf>
    <xf numFmtId="0" fontId="17" fillId="0" borderId="6" xfId="0" applyFont="1" applyBorder="1" applyAlignment="1">
      <alignment horizontal="center" vertical="center" wrapText="1" indent="1"/>
    </xf>
    <xf numFmtId="0" fontId="17" fillId="0" borderId="7" xfId="0" applyFont="1" applyBorder="1" applyAlignment="1">
      <alignment horizontal="center" vertical="center" wrapText="1" indent="1"/>
    </xf>
    <xf numFmtId="0" fontId="17" fillId="0" borderId="8" xfId="0" applyFont="1" applyBorder="1" applyAlignment="1">
      <alignment horizontal="center" vertical="center" wrapText="1" indent="1"/>
    </xf>
    <xf numFmtId="0" fontId="18" fillId="0" borderId="0" xfId="0" applyFont="1" applyAlignment="1">
      <alignment horizontal="left" indent="1"/>
    </xf>
    <xf numFmtId="0" fontId="19" fillId="6" borderId="9" xfId="0" applyFont="1" applyFill="1" applyBorder="1" applyAlignment="1">
      <alignment horizontal="left" wrapText="1" indent="1"/>
    </xf>
    <xf numFmtId="4" fontId="19" fillId="6" borderId="10" xfId="0" applyNumberFormat="1" applyFont="1" applyFill="1" applyBorder="1" applyAlignment="1">
      <alignment horizontal="left" wrapText="1" indent="1"/>
    </xf>
    <xf numFmtId="4" fontId="18" fillId="6" borderId="10" xfId="0" applyNumberFormat="1" applyFont="1" applyFill="1" applyBorder="1" applyAlignment="1">
      <alignment horizontal="left" wrapText="1" indent="1"/>
    </xf>
    <xf numFmtId="4" fontId="19" fillId="6" borderId="11" xfId="0" applyNumberFormat="1" applyFont="1" applyFill="1" applyBorder="1" applyAlignment="1">
      <alignment horizontal="left" wrapText="1" indent="1"/>
    </xf>
    <xf numFmtId="0" fontId="18" fillId="6" borderId="0" xfId="0" applyFont="1" applyFill="1" applyAlignment="1">
      <alignment horizontal="left" indent="1"/>
    </xf>
    <xf numFmtId="4" fontId="19" fillId="6" borderId="10" xfId="0" applyNumberFormat="1" applyFont="1" applyFill="1" applyBorder="1" applyAlignment="1">
      <alignment horizontal="right" wrapText="1" indent="1"/>
    </xf>
    <xf numFmtId="4" fontId="18" fillId="6" borderId="10" xfId="0" applyNumberFormat="1" applyFont="1" applyFill="1" applyBorder="1" applyAlignment="1">
      <alignment horizontal="right" wrapText="1" indent="1"/>
    </xf>
    <xf numFmtId="4" fontId="19" fillId="6" borderId="11" xfId="0" applyNumberFormat="1" applyFont="1" applyFill="1" applyBorder="1" applyAlignment="1">
      <alignment horizontal="right" wrapText="1" indent="1"/>
    </xf>
    <xf numFmtId="0" fontId="20" fillId="6" borderId="9" xfId="0" applyFont="1" applyFill="1" applyBorder="1" applyAlignment="1">
      <alignment horizontal="left" wrapText="1" indent="2"/>
    </xf>
    <xf numFmtId="0" fontId="20" fillId="6" borderId="9" xfId="0" applyFont="1" applyFill="1" applyBorder="1" applyAlignment="1">
      <alignment horizontal="left" wrapText="1" indent="1"/>
    </xf>
    <xf numFmtId="0" fontId="19" fillId="6" borderId="12" xfId="0" applyFont="1" applyFill="1" applyBorder="1" applyAlignment="1">
      <alignment horizontal="left" wrapText="1" indent="1"/>
    </xf>
    <xf numFmtId="4" fontId="19" fillId="6" borderId="13" xfId="0" applyNumberFormat="1" applyFont="1" applyFill="1" applyBorder="1" applyAlignment="1">
      <alignment horizontal="right" wrapText="1" indent="1"/>
    </xf>
    <xf numFmtId="4" fontId="18" fillId="6" borderId="13" xfId="0" applyNumberFormat="1" applyFont="1" applyFill="1" applyBorder="1" applyAlignment="1">
      <alignment horizontal="right" wrapText="1" indent="1"/>
    </xf>
    <xf numFmtId="4" fontId="19" fillId="6" borderId="14" xfId="0" applyNumberFormat="1" applyFont="1" applyFill="1" applyBorder="1" applyAlignment="1">
      <alignment horizontal="right" wrapText="1" indent="1"/>
    </xf>
    <xf numFmtId="0" fontId="19" fillId="6" borderId="0" xfId="0" applyFont="1" applyFill="1" applyBorder="1" applyAlignment="1">
      <alignment horizontal="left" wrapText="1" indent="1"/>
    </xf>
    <xf numFmtId="4" fontId="19" fillId="6" borderId="0" xfId="0" applyNumberFormat="1" applyFont="1" applyFill="1" applyBorder="1" applyAlignment="1">
      <alignment horizontal="right" wrapText="1" indent="1"/>
    </xf>
    <xf numFmtId="4" fontId="18" fillId="6" borderId="0" xfId="0" applyNumberFormat="1" applyFont="1" applyFill="1" applyBorder="1" applyAlignment="1">
      <alignment horizontal="right" wrapText="1" indent="1"/>
    </xf>
    <xf numFmtId="0" fontId="20" fillId="6" borderId="15" xfId="0" applyFont="1" applyFill="1" applyBorder="1" applyAlignment="1">
      <alignment horizontal="left" wrapText="1" indent="1"/>
    </xf>
    <xf numFmtId="4" fontId="20" fillId="6" borderId="16" xfId="0" applyNumberFormat="1" applyFont="1" applyFill="1" applyBorder="1" applyAlignment="1">
      <alignment horizontal="right" wrapText="1" indent="1"/>
    </xf>
    <xf numFmtId="4" fontId="18" fillId="6" borderId="16" xfId="0" applyNumberFormat="1" applyFont="1" applyFill="1" applyBorder="1" applyAlignment="1">
      <alignment horizontal="right" wrapText="1" indent="1"/>
    </xf>
    <xf numFmtId="4" fontId="20" fillId="6" borderId="10" xfId="0" applyNumberFormat="1" applyFont="1" applyFill="1" applyBorder="1" applyAlignment="1">
      <alignment horizontal="right" wrapText="1" indent="1"/>
    </xf>
    <xf numFmtId="4" fontId="17" fillId="6" borderId="13" xfId="0" applyNumberFormat="1" applyFont="1" applyFill="1" applyBorder="1" applyAlignment="1">
      <alignment horizontal="right" wrapText="1" indent="1"/>
    </xf>
    <xf numFmtId="0" fontId="19" fillId="6" borderId="10" xfId="0" applyFont="1" applyFill="1" applyBorder="1" applyAlignment="1">
      <alignment horizontal="left" wrapText="1" indent="1"/>
    </xf>
    <xf numFmtId="0" fontId="18" fillId="6" borderId="10" xfId="0" applyFont="1" applyFill="1" applyBorder="1" applyAlignment="1">
      <alignment horizontal="left" wrapText="1" indent="1"/>
    </xf>
    <xf numFmtId="0" fontId="19" fillId="6" borderId="11" xfId="0" applyFont="1" applyFill="1" applyBorder="1" applyAlignment="1">
      <alignment horizontal="left" wrapText="1" indent="1"/>
    </xf>
    <xf numFmtId="0" fontId="21" fillId="6" borderId="9" xfId="0" applyFont="1" applyFill="1" applyBorder="1" applyAlignment="1">
      <alignment horizontal="left" wrapText="1" indent="3"/>
    </xf>
    <xf numFmtId="4" fontId="22" fillId="6" borderId="10" xfId="0" applyNumberFormat="1" applyFont="1" applyFill="1" applyBorder="1" applyAlignment="1">
      <alignment horizontal="right" wrapText="1" indent="1"/>
    </xf>
    <xf numFmtId="4" fontId="22" fillId="6" borderId="11" xfId="0" applyNumberFormat="1" applyFont="1" applyFill="1" applyBorder="1" applyAlignment="1">
      <alignment horizontal="right" wrapText="1" indent="1"/>
    </xf>
    <xf numFmtId="4" fontId="22" fillId="6" borderId="10" xfId="0" applyNumberFormat="1" applyFont="1" applyFill="1" applyBorder="1" applyAlignment="1">
      <alignment horizontal="left" wrapText="1" indent="1"/>
    </xf>
    <xf numFmtId="4" fontId="22" fillId="6" borderId="11" xfId="0" applyNumberFormat="1" applyFont="1" applyFill="1" applyBorder="1" applyAlignment="1">
      <alignment horizontal="left" wrapText="1" indent="1"/>
    </xf>
    <xf numFmtId="0" fontId="19" fillId="6" borderId="9" xfId="0" applyFont="1" applyFill="1" applyBorder="1" applyAlignment="1">
      <alignment horizontal="left" wrapText="1" indent="2"/>
    </xf>
    <xf numFmtId="0" fontId="17" fillId="6" borderId="0" xfId="0" applyFont="1" applyFill="1" applyAlignment="1">
      <alignment horizontal="left" indent="1"/>
    </xf>
    <xf numFmtId="0" fontId="19" fillId="6" borderId="15" xfId="0" applyFont="1" applyFill="1" applyBorder="1" applyAlignment="1">
      <alignment horizontal="left" wrapText="1" indent="1"/>
    </xf>
    <xf numFmtId="4" fontId="19" fillId="6" borderId="16" xfId="0" applyNumberFormat="1" applyFont="1" applyFill="1" applyBorder="1" applyAlignment="1">
      <alignment horizontal="right" wrapText="1" indent="1"/>
    </xf>
    <xf numFmtId="4" fontId="19" fillId="6" borderId="17" xfId="0" applyNumberFormat="1" applyFont="1" applyFill="1" applyBorder="1" applyAlignment="1">
      <alignment horizontal="right" wrapText="1" indent="1"/>
    </xf>
    <xf numFmtId="0" fontId="23" fillId="6" borderId="9" xfId="0" applyFont="1" applyFill="1" applyBorder="1" applyAlignment="1">
      <alignment horizontal="left" wrapText="1" indent="3"/>
    </xf>
    <xf numFmtId="0" fontId="24" fillId="6" borderId="12" xfId="0" applyFont="1" applyFill="1" applyBorder="1" applyAlignment="1">
      <alignment horizontal="left" wrapText="1" indent="1"/>
    </xf>
    <xf numFmtId="0" fontId="17" fillId="0" borderId="19" xfId="0" applyFont="1" applyBorder="1" applyAlignment="1">
      <alignment horizontal="center" vertical="center" wrapText="1" indent="1"/>
    </xf>
    <xf numFmtId="0" fontId="25" fillId="2" borderId="10" xfId="0" applyFont="1" applyFill="1" applyBorder="1" applyAlignment="1">
      <alignment horizontal="left" wrapText="1" indent="1"/>
    </xf>
    <xf numFmtId="4" fontId="25" fillId="2" borderId="10" xfId="0" applyNumberFormat="1" applyFont="1" applyFill="1" applyBorder="1" applyAlignment="1">
      <alignment horizontal="right" wrapText="1" indent="1"/>
    </xf>
    <xf numFmtId="4" fontId="26" fillId="2" borderId="10" xfId="0" applyNumberFormat="1" applyFont="1" applyFill="1" applyBorder="1" applyAlignment="1">
      <alignment horizontal="right" wrapText="1" indent="1"/>
    </xf>
    <xf numFmtId="0" fontId="16" fillId="2" borderId="0" xfId="0" applyFont="1" applyFill="1" applyAlignment="1">
      <alignment horizontal="left" indent="1"/>
    </xf>
    <xf numFmtId="0" fontId="22" fillId="6" borderId="10" xfId="0" applyFont="1" applyFill="1" applyBorder="1" applyAlignment="1">
      <alignment horizontal="left" wrapText="1" indent="1"/>
    </xf>
    <xf numFmtId="0" fontId="9" fillId="5" borderId="20" xfId="0" applyNumberFormat="1" applyFont="1" applyFill="1" applyBorder="1" applyAlignment="1" applyProtection="1">
      <alignment horizontal="center" vertical="center" wrapText="1"/>
    </xf>
    <xf numFmtId="0" fontId="9" fillId="5" borderId="21" xfId="0" applyNumberFormat="1" applyFont="1" applyFill="1" applyBorder="1" applyAlignment="1" applyProtection="1">
      <alignment horizontal="center" vertical="center" wrapText="1"/>
    </xf>
    <xf numFmtId="0" fontId="9" fillId="5" borderId="22" xfId="0" applyNumberFormat="1" applyFont="1" applyFill="1" applyBorder="1" applyAlignment="1" applyProtection="1">
      <alignment horizontal="center" vertical="center" wrapText="1"/>
    </xf>
    <xf numFmtId="0" fontId="9" fillId="5" borderId="22" xfId="0" applyNumberFormat="1" applyFont="1" applyFill="1" applyBorder="1" applyAlignment="1" applyProtection="1">
      <alignment horizontal="center" vertical="center"/>
    </xf>
    <xf numFmtId="0" fontId="9" fillId="5" borderId="23" xfId="0" applyNumberFormat="1" applyFont="1" applyFill="1" applyBorder="1" applyAlignment="1" applyProtection="1">
      <alignment horizontal="center" vertical="center"/>
    </xf>
    <xf numFmtId="0" fontId="27" fillId="0" borderId="0" xfId="0" applyFont="1"/>
    <xf numFmtId="0" fontId="28" fillId="0" borderId="24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left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0" fontId="28" fillId="0" borderId="25" xfId="0" applyNumberFormat="1" applyFont="1" applyFill="1" applyBorder="1" applyAlignment="1" applyProtection="1">
      <alignment horizontal="center" vertical="center" wrapText="1"/>
    </xf>
    <xf numFmtId="0" fontId="29" fillId="2" borderId="24" xfId="0" applyNumberFormat="1" applyFont="1" applyFill="1" applyBorder="1" applyAlignment="1" applyProtection="1">
      <alignment horizontal="left" vertical="center" wrapText="1"/>
    </xf>
    <xf numFmtId="0" fontId="30" fillId="2" borderId="4" xfId="0" applyNumberFormat="1" applyFont="1" applyFill="1" applyBorder="1" applyAlignment="1" applyProtection="1">
      <alignment horizontal="left" vertical="center" wrapText="1"/>
    </xf>
    <xf numFmtId="3" fontId="28" fillId="2" borderId="5" xfId="0" applyNumberFormat="1" applyFont="1" applyFill="1" applyBorder="1" applyAlignment="1">
      <alignment horizontal="right"/>
    </xf>
    <xf numFmtId="3" fontId="28" fillId="2" borderId="4" xfId="0" applyNumberFormat="1" applyFont="1" applyFill="1" applyBorder="1" applyAlignment="1">
      <alignment horizontal="right"/>
    </xf>
    <xf numFmtId="3" fontId="28" fillId="2" borderId="25" xfId="0" applyNumberFormat="1" applyFont="1" applyFill="1" applyBorder="1" applyAlignment="1">
      <alignment horizontal="right"/>
    </xf>
    <xf numFmtId="0" fontId="30" fillId="2" borderId="5" xfId="0" applyNumberFormat="1" applyFont="1" applyFill="1" applyBorder="1" applyAlignment="1" applyProtection="1">
      <alignment horizontal="left" vertical="center" wrapText="1"/>
    </xf>
    <xf numFmtId="0" fontId="29" fillId="2" borderId="26" xfId="0" applyFont="1" applyFill="1" applyBorder="1" applyAlignment="1">
      <alignment horizontal="left" vertical="center"/>
    </xf>
    <xf numFmtId="0" fontId="30" fillId="2" borderId="27" xfId="0" applyNumberFormat="1" applyFont="1" applyFill="1" applyBorder="1" applyAlignment="1" applyProtection="1">
      <alignment horizontal="left" vertical="center"/>
    </xf>
    <xf numFmtId="0" fontId="30" fillId="2" borderId="27" xfId="0" applyNumberFormat="1" applyFont="1" applyFill="1" applyBorder="1" applyAlignment="1" applyProtection="1">
      <alignment vertical="center" wrapText="1"/>
    </xf>
    <xf numFmtId="3" fontId="28" fillId="2" borderId="28" xfId="0" applyNumberFormat="1" applyFont="1" applyFill="1" applyBorder="1" applyAlignment="1">
      <alignment horizontal="right"/>
    </xf>
    <xf numFmtId="3" fontId="28" fillId="2" borderId="27" xfId="0" applyNumberFormat="1" applyFont="1" applyFill="1" applyBorder="1" applyAlignment="1">
      <alignment horizontal="right"/>
    </xf>
    <xf numFmtId="3" fontId="28" fillId="2" borderId="29" xfId="0" applyNumberFormat="1" applyFont="1" applyFill="1" applyBorder="1" applyAlignment="1">
      <alignment horizontal="right"/>
    </xf>
    <xf numFmtId="0" fontId="0" fillId="2" borderId="0" xfId="0" applyFill="1"/>
    <xf numFmtId="0" fontId="6" fillId="2" borderId="0" xfId="0" applyFont="1" applyFill="1" applyAlignment="1"/>
    <xf numFmtId="0" fontId="31" fillId="0" borderId="19" xfId="0" applyFont="1" applyBorder="1" applyAlignment="1">
      <alignment horizontal="center" vertical="center" wrapText="1" indent="1"/>
    </xf>
    <xf numFmtId="0" fontId="32" fillId="2" borderId="10" xfId="0" applyFont="1" applyFill="1" applyBorder="1" applyAlignment="1">
      <alignment horizontal="left" wrapText="1" indent="1"/>
    </xf>
    <xf numFmtId="4" fontId="32" fillId="2" borderId="10" xfId="0" applyNumberFormat="1" applyFont="1" applyFill="1" applyBorder="1" applyAlignment="1">
      <alignment horizontal="right" wrapText="1" indent="1"/>
    </xf>
    <xf numFmtId="4" fontId="16" fillId="2" borderId="10" xfId="0" applyNumberFormat="1" applyFont="1" applyFill="1" applyBorder="1" applyAlignment="1">
      <alignment horizontal="right" wrapText="1" indent="1"/>
    </xf>
    <xf numFmtId="0" fontId="22" fillId="2" borderId="10" xfId="0" applyFont="1" applyFill="1" applyBorder="1" applyAlignment="1">
      <alignment horizontal="left" wrapText="1" indent="2"/>
    </xf>
    <xf numFmtId="4" fontId="22" fillId="2" borderId="10" xfId="0" applyNumberFormat="1" applyFont="1" applyFill="1" applyBorder="1" applyAlignment="1">
      <alignment horizontal="right" wrapText="1" indent="1"/>
    </xf>
    <xf numFmtId="4" fontId="18" fillId="2" borderId="10" xfId="0" applyNumberFormat="1" applyFont="1" applyFill="1" applyBorder="1" applyAlignment="1">
      <alignment horizontal="right" wrapText="1" indent="1"/>
    </xf>
    <xf numFmtId="0" fontId="18" fillId="2" borderId="0" xfId="0" applyFont="1" applyFill="1" applyAlignment="1">
      <alignment horizontal="left" indent="1"/>
    </xf>
    <xf numFmtId="0" fontId="19" fillId="6" borderId="10" xfId="0" applyFont="1" applyFill="1" applyBorder="1" applyAlignment="1">
      <alignment horizontal="left" wrapText="1" indent="3"/>
    </xf>
    <xf numFmtId="0" fontId="19" fillId="6" borderId="10" xfId="0" applyFont="1" applyFill="1" applyBorder="1" applyAlignment="1">
      <alignment horizontal="left" wrapText="1" indent="4"/>
    </xf>
    <xf numFmtId="0" fontId="19" fillId="6" borderId="10" xfId="0" applyFont="1" applyFill="1" applyBorder="1" applyAlignment="1">
      <alignment horizontal="left" wrapText="1" indent="5"/>
    </xf>
    <xf numFmtId="4" fontId="22" fillId="2" borderId="10" xfId="0" applyNumberFormat="1" applyFont="1" applyFill="1" applyBorder="1" applyAlignment="1">
      <alignment horizontal="left" wrapText="1" indent="1"/>
    </xf>
    <xf numFmtId="4" fontId="18" fillId="2" borderId="10" xfId="0" applyNumberFormat="1" applyFont="1" applyFill="1" applyBorder="1" applyAlignment="1">
      <alignment horizontal="left" wrapText="1" inden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0" fillId="5" borderId="2" xfId="0" applyNumberFormat="1" applyFont="1" applyFill="1" applyBorder="1" applyAlignment="1" applyProtection="1">
      <alignment horizontal="left" vertical="center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0" fontId="10" fillId="5" borderId="5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4" borderId="2" xfId="0" quotePrefix="1" applyNumberFormat="1" applyFont="1" applyFill="1" applyBorder="1" applyAlignment="1" applyProtection="1">
      <alignment horizontal="left" vertical="center" wrapText="1"/>
    </xf>
    <xf numFmtId="0" fontId="11" fillId="4" borderId="3" xfId="0" applyNumberFormat="1" applyFont="1" applyFill="1" applyBorder="1" applyAlignment="1" applyProtection="1">
      <alignment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horizontal="left" vertical="center" wrapText="1"/>
    </xf>
    <xf numFmtId="0" fontId="10" fillId="4" borderId="5" xfId="0" applyNumberFormat="1" applyFont="1" applyFill="1" applyBorder="1" applyAlignment="1" applyProtection="1">
      <alignment horizontal="left" vertical="center" wrapText="1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quotePrefix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11" fillId="3" borderId="3" xfId="0" applyNumberFormat="1" applyFont="1" applyFill="1" applyBorder="1" applyAlignment="1" applyProtection="1">
      <alignment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6" fillId="0" borderId="18" xfId="0" applyFont="1" applyBorder="1" applyAlignment="1">
      <alignment horizontal="left" wrapText="1" inden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workbookViewId="0">
      <selection activeCell="A3" sqref="A3"/>
    </sheetView>
  </sheetViews>
  <sheetFormatPr defaultRowHeight="15" x14ac:dyDescent="0.25"/>
  <cols>
    <col min="5" max="10" width="25.28515625" customWidth="1"/>
  </cols>
  <sheetData>
    <row r="1" spans="1:10" ht="15.75" customHeight="1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8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44" t="s">
        <v>0</v>
      </c>
      <c r="B4" s="144"/>
      <c r="C4" s="144"/>
      <c r="D4" s="144"/>
      <c r="E4" s="144"/>
      <c r="F4" s="144"/>
      <c r="G4" s="144"/>
      <c r="H4" s="144"/>
      <c r="I4" s="147"/>
      <c r="J4" s="147"/>
    </row>
    <row r="5" spans="1:10" ht="18" x14ac:dyDescent="0.25">
      <c r="A5" s="2"/>
      <c r="B5" s="2"/>
      <c r="C5" s="2"/>
      <c r="D5" s="2"/>
      <c r="E5" s="2"/>
      <c r="F5" s="2"/>
      <c r="G5" s="2"/>
      <c r="H5" s="2"/>
      <c r="I5" s="3"/>
      <c r="J5" s="3"/>
    </row>
    <row r="6" spans="1:10" ht="15.75" x14ac:dyDescent="0.25">
      <c r="A6" s="144" t="s">
        <v>1</v>
      </c>
      <c r="B6" s="145"/>
      <c r="C6" s="145"/>
      <c r="D6" s="145"/>
      <c r="E6" s="145"/>
      <c r="F6" s="145"/>
      <c r="G6" s="145"/>
      <c r="H6" s="145"/>
      <c r="I6" s="145"/>
      <c r="J6" s="145"/>
    </row>
    <row r="7" spans="1:10" ht="18" x14ac:dyDescent="0.25">
      <c r="A7" s="4"/>
      <c r="B7" s="5"/>
      <c r="C7" s="5"/>
      <c r="D7" s="5"/>
      <c r="E7" s="6"/>
      <c r="F7" s="7"/>
      <c r="G7" s="7"/>
      <c r="H7" s="7"/>
      <c r="I7" s="7"/>
      <c r="J7" s="8" t="s">
        <v>2</v>
      </c>
    </row>
    <row r="8" spans="1:10" ht="25.5" x14ac:dyDescent="0.25">
      <c r="A8" s="9"/>
      <c r="B8" s="10"/>
      <c r="C8" s="10"/>
      <c r="D8" s="11"/>
      <c r="E8" s="12"/>
      <c r="F8" s="13" t="s">
        <v>3</v>
      </c>
      <c r="G8" s="13" t="s">
        <v>4</v>
      </c>
      <c r="H8" s="13" t="s">
        <v>5</v>
      </c>
      <c r="I8" s="13" t="s">
        <v>6</v>
      </c>
      <c r="J8" s="13" t="s">
        <v>7</v>
      </c>
    </row>
    <row r="9" spans="1:10" x14ac:dyDescent="0.25">
      <c r="A9" s="148" t="s">
        <v>8</v>
      </c>
      <c r="B9" s="149"/>
      <c r="C9" s="149"/>
      <c r="D9" s="149"/>
      <c r="E9" s="150"/>
      <c r="F9" s="14">
        <f>F10+F11</f>
        <v>965959.65</v>
      </c>
      <c r="G9" s="14">
        <f t="shared" ref="G9:I9" si="0">G10+G11</f>
        <v>1105821.8999999999</v>
      </c>
      <c r="H9" s="14">
        <f t="shared" si="0"/>
        <v>1201223.4099999999</v>
      </c>
      <c r="I9" s="14">
        <f t="shared" si="0"/>
        <v>1157223.4099999999</v>
      </c>
      <c r="J9" s="14">
        <f t="shared" ref="J9" si="1">J10+J11</f>
        <v>1157223.4099999999</v>
      </c>
    </row>
    <row r="10" spans="1:10" x14ac:dyDescent="0.25">
      <c r="A10" s="151" t="s">
        <v>9</v>
      </c>
      <c r="B10" s="141"/>
      <c r="C10" s="141"/>
      <c r="D10" s="141"/>
      <c r="E10" s="143"/>
      <c r="F10" s="15">
        <v>965271.1</v>
      </c>
      <c r="G10" s="15">
        <v>1105321.8999999999</v>
      </c>
      <c r="H10" s="15">
        <v>1201123.4099999999</v>
      </c>
      <c r="I10" s="15">
        <v>1157123.4099999999</v>
      </c>
      <c r="J10" s="15">
        <v>1157123.4099999999</v>
      </c>
    </row>
    <row r="11" spans="1:10" x14ac:dyDescent="0.25">
      <c r="A11" s="146" t="s">
        <v>10</v>
      </c>
      <c r="B11" s="143"/>
      <c r="C11" s="143"/>
      <c r="D11" s="143"/>
      <c r="E11" s="143"/>
      <c r="F11" s="15">
        <v>688.55</v>
      </c>
      <c r="G11" s="15">
        <v>500</v>
      </c>
      <c r="H11" s="15">
        <v>100</v>
      </c>
      <c r="I11" s="15">
        <v>100</v>
      </c>
      <c r="J11" s="15">
        <v>100</v>
      </c>
    </row>
    <row r="12" spans="1:10" x14ac:dyDescent="0.25">
      <c r="A12" s="16" t="s">
        <v>11</v>
      </c>
      <c r="B12" s="17"/>
      <c r="C12" s="17"/>
      <c r="D12" s="17"/>
      <c r="E12" s="17"/>
      <c r="F12" s="18">
        <f>F13+F14</f>
        <v>964136.59</v>
      </c>
      <c r="G12" s="18">
        <f t="shared" ref="G12:I12" si="2">G13+G14</f>
        <v>1113658.58</v>
      </c>
      <c r="H12" s="18">
        <f t="shared" si="2"/>
        <v>1201223.4099999999</v>
      </c>
      <c r="I12" s="18">
        <f t="shared" si="2"/>
        <v>1157223.4099999999</v>
      </c>
      <c r="J12" s="18">
        <f t="shared" ref="J12" si="3">J13+J14</f>
        <v>1157223.4099999999</v>
      </c>
    </row>
    <row r="13" spans="1:10" x14ac:dyDescent="0.25">
      <c r="A13" s="140" t="s">
        <v>12</v>
      </c>
      <c r="B13" s="141"/>
      <c r="C13" s="141"/>
      <c r="D13" s="141"/>
      <c r="E13" s="141"/>
      <c r="F13" s="15">
        <v>949053.49</v>
      </c>
      <c r="G13" s="15">
        <v>1104238.58</v>
      </c>
      <c r="H13" s="15">
        <v>1154753.4099999999</v>
      </c>
      <c r="I13" s="15">
        <v>1154753.4099999999</v>
      </c>
      <c r="J13" s="15">
        <v>1154753.4099999999</v>
      </c>
    </row>
    <row r="14" spans="1:10" x14ac:dyDescent="0.25">
      <c r="A14" s="142" t="s">
        <v>13</v>
      </c>
      <c r="B14" s="143"/>
      <c r="C14" s="143"/>
      <c r="D14" s="143"/>
      <c r="E14" s="143"/>
      <c r="F14" s="20">
        <v>15083.1</v>
      </c>
      <c r="G14" s="20">
        <v>9420</v>
      </c>
      <c r="H14" s="20">
        <v>46470</v>
      </c>
      <c r="I14" s="20">
        <v>2470</v>
      </c>
      <c r="J14" s="20">
        <v>2470</v>
      </c>
    </row>
    <row r="15" spans="1:10" x14ac:dyDescent="0.25">
      <c r="A15" s="135" t="s">
        <v>14</v>
      </c>
      <c r="B15" s="136"/>
      <c r="C15" s="136"/>
      <c r="D15" s="136"/>
      <c r="E15" s="136"/>
      <c r="F15" s="18">
        <f>F9-F12</f>
        <v>1823.0600000000559</v>
      </c>
      <c r="G15" s="18">
        <f t="shared" ref="G15:J15" si="4">G9-G12</f>
        <v>-7836.6800000001676</v>
      </c>
      <c r="H15" s="18">
        <f t="shared" si="4"/>
        <v>0</v>
      </c>
      <c r="I15" s="18">
        <f t="shared" si="4"/>
        <v>0</v>
      </c>
      <c r="J15" s="18">
        <f t="shared" si="4"/>
        <v>0</v>
      </c>
    </row>
    <row r="16" spans="1:10" ht="18" x14ac:dyDescent="0.25">
      <c r="A16" s="2"/>
      <c r="B16" s="21"/>
      <c r="C16" s="21"/>
      <c r="D16" s="21"/>
      <c r="E16" s="21"/>
      <c r="F16" s="21"/>
      <c r="G16" s="21"/>
      <c r="H16" s="22"/>
      <c r="I16" s="22"/>
      <c r="J16" s="22"/>
    </row>
    <row r="17" spans="1:10" ht="15.75" x14ac:dyDescent="0.25">
      <c r="A17" s="144" t="s">
        <v>15</v>
      </c>
      <c r="B17" s="145"/>
      <c r="C17" s="145"/>
      <c r="D17" s="145"/>
      <c r="E17" s="145"/>
      <c r="F17" s="145"/>
      <c r="G17" s="145"/>
      <c r="H17" s="145"/>
      <c r="I17" s="145"/>
      <c r="J17" s="145"/>
    </row>
    <row r="18" spans="1:10" ht="18" x14ac:dyDescent="0.25">
      <c r="A18" s="2"/>
      <c r="B18" s="21"/>
      <c r="C18" s="21"/>
      <c r="D18" s="21"/>
      <c r="E18" s="21"/>
      <c r="F18" s="21"/>
      <c r="G18" s="21"/>
      <c r="H18" s="22"/>
      <c r="I18" s="22"/>
      <c r="J18" s="22"/>
    </row>
    <row r="19" spans="1:10" ht="25.5" x14ac:dyDescent="0.25">
      <c r="A19" s="9"/>
      <c r="B19" s="10"/>
      <c r="C19" s="10"/>
      <c r="D19" s="11"/>
      <c r="E19" s="12"/>
      <c r="F19" s="13" t="s">
        <v>3</v>
      </c>
      <c r="G19" s="13" t="s">
        <v>4</v>
      </c>
      <c r="H19" s="13" t="s">
        <v>5</v>
      </c>
      <c r="I19" s="13" t="s">
        <v>6</v>
      </c>
      <c r="J19" s="13" t="s">
        <v>7</v>
      </c>
    </row>
    <row r="20" spans="1:10" x14ac:dyDescent="0.25">
      <c r="A20" s="142" t="s">
        <v>16</v>
      </c>
      <c r="B20" s="143"/>
      <c r="C20" s="143"/>
      <c r="D20" s="143"/>
      <c r="E20" s="143"/>
      <c r="F20" s="20"/>
      <c r="G20" s="20"/>
      <c r="H20" s="20"/>
      <c r="I20" s="20"/>
      <c r="J20" s="19"/>
    </row>
    <row r="21" spans="1:10" x14ac:dyDescent="0.25">
      <c r="A21" s="142" t="s">
        <v>17</v>
      </c>
      <c r="B21" s="143"/>
      <c r="C21" s="143"/>
      <c r="D21" s="143"/>
      <c r="E21" s="143"/>
      <c r="F21" s="20"/>
      <c r="G21" s="20"/>
      <c r="H21" s="20"/>
      <c r="I21" s="20"/>
      <c r="J21" s="19"/>
    </row>
    <row r="22" spans="1:10" x14ac:dyDescent="0.25">
      <c r="A22" s="135" t="s">
        <v>18</v>
      </c>
      <c r="B22" s="136"/>
      <c r="C22" s="136"/>
      <c r="D22" s="136"/>
      <c r="E22" s="136"/>
      <c r="F22" s="18">
        <f>F20-F21</f>
        <v>0</v>
      </c>
      <c r="G22" s="18">
        <f t="shared" ref="G22:J22" si="5">G20-G21</f>
        <v>0</v>
      </c>
      <c r="H22" s="18">
        <f t="shared" si="5"/>
        <v>0</v>
      </c>
      <c r="I22" s="18">
        <f t="shared" si="5"/>
        <v>0</v>
      </c>
      <c r="J22" s="18">
        <f t="shared" si="5"/>
        <v>0</v>
      </c>
    </row>
    <row r="23" spans="1:10" x14ac:dyDescent="0.25">
      <c r="A23" s="135" t="s">
        <v>19</v>
      </c>
      <c r="B23" s="136"/>
      <c r="C23" s="136"/>
      <c r="D23" s="136"/>
      <c r="E23" s="136"/>
      <c r="F23" s="18">
        <f>F15+F22</f>
        <v>1823.0600000000559</v>
      </c>
      <c r="G23" s="18">
        <f t="shared" ref="G23:J23" si="6">G15+G22</f>
        <v>-7836.6800000001676</v>
      </c>
      <c r="H23" s="18">
        <f t="shared" si="6"/>
        <v>0</v>
      </c>
      <c r="I23" s="18">
        <f t="shared" si="6"/>
        <v>0</v>
      </c>
      <c r="J23" s="18">
        <f t="shared" si="6"/>
        <v>0</v>
      </c>
    </row>
    <row r="24" spans="1:10" ht="18" x14ac:dyDescent="0.25">
      <c r="A24" s="23"/>
      <c r="B24" s="21"/>
      <c r="C24" s="21"/>
      <c r="D24" s="21"/>
      <c r="E24" s="21"/>
      <c r="F24" s="21"/>
      <c r="G24" s="21"/>
      <c r="H24" s="22"/>
      <c r="I24" s="22"/>
      <c r="J24" s="22"/>
    </row>
    <row r="25" spans="1:10" ht="15.75" x14ac:dyDescent="0.25">
      <c r="A25" s="144" t="s">
        <v>20</v>
      </c>
      <c r="B25" s="145"/>
      <c r="C25" s="145"/>
      <c r="D25" s="145"/>
      <c r="E25" s="145"/>
      <c r="F25" s="145"/>
      <c r="G25" s="145"/>
      <c r="H25" s="145"/>
      <c r="I25" s="145"/>
      <c r="J25" s="145"/>
    </row>
    <row r="26" spans="1:10" ht="15.75" x14ac:dyDescent="0.25">
      <c r="A26" s="1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25.5" x14ac:dyDescent="0.25">
      <c r="A27" s="9"/>
      <c r="B27" s="10"/>
      <c r="C27" s="10"/>
      <c r="D27" s="11"/>
      <c r="E27" s="12"/>
      <c r="F27" s="13" t="s">
        <v>3</v>
      </c>
      <c r="G27" s="13" t="s">
        <v>4</v>
      </c>
      <c r="H27" s="13" t="s">
        <v>5</v>
      </c>
      <c r="I27" s="13" t="s">
        <v>6</v>
      </c>
      <c r="J27" s="13" t="s">
        <v>7</v>
      </c>
    </row>
    <row r="28" spans="1:10" ht="15" customHeight="1" x14ac:dyDescent="0.25">
      <c r="A28" s="130" t="s">
        <v>21</v>
      </c>
      <c r="B28" s="131"/>
      <c r="C28" s="131"/>
      <c r="D28" s="131"/>
      <c r="E28" s="132"/>
      <c r="F28" s="25">
        <v>6013.62</v>
      </c>
      <c r="G28" s="25">
        <v>7836.68</v>
      </c>
      <c r="H28" s="25">
        <v>0</v>
      </c>
      <c r="I28" s="25">
        <v>0</v>
      </c>
      <c r="J28" s="26">
        <v>0</v>
      </c>
    </row>
    <row r="29" spans="1:10" ht="15" customHeight="1" x14ac:dyDescent="0.25">
      <c r="A29" s="135" t="s">
        <v>22</v>
      </c>
      <c r="B29" s="136"/>
      <c r="C29" s="136"/>
      <c r="D29" s="136"/>
      <c r="E29" s="136"/>
      <c r="F29" s="27">
        <f>F23+F28</f>
        <v>7836.6800000000558</v>
      </c>
      <c r="G29" s="27">
        <f t="shared" ref="G29:J29" si="7">G23+G28</f>
        <v>-1.673470251262188E-10</v>
      </c>
      <c r="H29" s="27">
        <f t="shared" si="7"/>
        <v>0</v>
      </c>
      <c r="I29" s="27">
        <f t="shared" si="7"/>
        <v>0</v>
      </c>
      <c r="J29" s="28">
        <f t="shared" si="7"/>
        <v>0</v>
      </c>
    </row>
    <row r="30" spans="1:10" ht="45" customHeight="1" x14ac:dyDescent="0.25">
      <c r="A30" s="137" t="s">
        <v>23</v>
      </c>
      <c r="B30" s="138"/>
      <c r="C30" s="138"/>
      <c r="D30" s="138"/>
      <c r="E30" s="139"/>
      <c r="F30" s="27">
        <f>F15+F22+F28-F29</f>
        <v>0</v>
      </c>
      <c r="G30" s="27">
        <f t="shared" ref="G30:J30" si="8">G15+G22+G28-G29</f>
        <v>0</v>
      </c>
      <c r="H30" s="27">
        <f t="shared" si="8"/>
        <v>0</v>
      </c>
      <c r="I30" s="27">
        <f t="shared" si="8"/>
        <v>0</v>
      </c>
      <c r="J30" s="28">
        <f t="shared" si="8"/>
        <v>0</v>
      </c>
    </row>
    <row r="31" spans="1:10" ht="15.75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5.75" x14ac:dyDescent="0.25">
      <c r="A32" s="129" t="s">
        <v>24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8" x14ac:dyDescent="0.25">
      <c r="A33" s="31"/>
      <c r="B33" s="32"/>
      <c r="C33" s="32"/>
      <c r="D33" s="32"/>
      <c r="E33" s="32"/>
      <c r="F33" s="32"/>
      <c r="G33" s="32"/>
      <c r="H33" s="33"/>
      <c r="I33" s="33"/>
      <c r="J33" s="33"/>
    </row>
    <row r="34" spans="1:10" ht="25.5" x14ac:dyDescent="0.25">
      <c r="A34" s="34"/>
      <c r="B34" s="35"/>
      <c r="C34" s="35"/>
      <c r="D34" s="36"/>
      <c r="E34" s="37"/>
      <c r="F34" s="13" t="s">
        <v>3</v>
      </c>
      <c r="G34" s="13" t="s">
        <v>4</v>
      </c>
      <c r="H34" s="13" t="s">
        <v>5</v>
      </c>
      <c r="I34" s="13" t="s">
        <v>6</v>
      </c>
      <c r="J34" s="13" t="s">
        <v>7</v>
      </c>
    </row>
    <row r="35" spans="1:10" x14ac:dyDescent="0.25">
      <c r="A35" s="130" t="s">
        <v>21</v>
      </c>
      <c r="B35" s="131"/>
      <c r="C35" s="131"/>
      <c r="D35" s="131"/>
      <c r="E35" s="132"/>
      <c r="F35" s="38">
        <v>0</v>
      </c>
      <c r="G35" s="38">
        <f>F38</f>
        <v>0</v>
      </c>
      <c r="H35" s="38">
        <f>G38</f>
        <v>0</v>
      </c>
      <c r="I35" s="38">
        <f>H38</f>
        <v>0</v>
      </c>
      <c r="J35" s="39">
        <f>I38</f>
        <v>0</v>
      </c>
    </row>
    <row r="36" spans="1:10" ht="28.5" customHeight="1" x14ac:dyDescent="0.25">
      <c r="A36" s="130" t="s">
        <v>25</v>
      </c>
      <c r="B36" s="131"/>
      <c r="C36" s="131"/>
      <c r="D36" s="131"/>
      <c r="E36" s="132"/>
      <c r="F36" s="38">
        <v>0</v>
      </c>
      <c r="G36" s="38">
        <v>0</v>
      </c>
      <c r="H36" s="38">
        <v>0</v>
      </c>
      <c r="I36" s="38">
        <v>0</v>
      </c>
      <c r="J36" s="39">
        <v>0</v>
      </c>
    </row>
    <row r="37" spans="1:10" x14ac:dyDescent="0.25">
      <c r="A37" s="130" t="s">
        <v>26</v>
      </c>
      <c r="B37" s="133"/>
      <c r="C37" s="133"/>
      <c r="D37" s="133"/>
      <c r="E37" s="134"/>
      <c r="F37" s="38">
        <v>0</v>
      </c>
      <c r="G37" s="38">
        <v>0</v>
      </c>
      <c r="H37" s="38">
        <v>0</v>
      </c>
      <c r="I37" s="38">
        <v>0</v>
      </c>
      <c r="J37" s="39">
        <v>0</v>
      </c>
    </row>
    <row r="38" spans="1:10" ht="15" customHeight="1" x14ac:dyDescent="0.25">
      <c r="A38" s="135" t="s">
        <v>22</v>
      </c>
      <c r="B38" s="136"/>
      <c r="C38" s="136"/>
      <c r="D38" s="136"/>
      <c r="E38" s="136"/>
      <c r="F38" s="40">
        <f>F35-F36+F37</f>
        <v>0</v>
      </c>
      <c r="G38" s="40">
        <f t="shared" ref="G38:J38" si="9">G35-G36+G37</f>
        <v>0</v>
      </c>
      <c r="H38" s="40">
        <f t="shared" si="9"/>
        <v>0</v>
      </c>
      <c r="I38" s="40">
        <f t="shared" si="9"/>
        <v>0</v>
      </c>
      <c r="J38" s="41">
        <f t="shared" si="9"/>
        <v>0</v>
      </c>
    </row>
    <row r="39" spans="1:10" ht="17.25" customHeight="1" x14ac:dyDescent="0.25"/>
    <row r="40" spans="1:10" ht="9" customHeight="1" x14ac:dyDescent="0.25"/>
  </sheetData>
  <mergeCells count="23">
    <mergeCell ref="A11:E11"/>
    <mergeCell ref="A1:J2"/>
    <mergeCell ref="A4:J4"/>
    <mergeCell ref="A6:J6"/>
    <mergeCell ref="A9:E9"/>
    <mergeCell ref="A10:E10"/>
    <mergeCell ref="A30:E30"/>
    <mergeCell ref="A13:E13"/>
    <mergeCell ref="A14:E14"/>
    <mergeCell ref="A15:E15"/>
    <mergeCell ref="A17:J17"/>
    <mergeCell ref="A20:E20"/>
    <mergeCell ref="A21:E21"/>
    <mergeCell ref="A22:E22"/>
    <mergeCell ref="A23:E23"/>
    <mergeCell ref="A25:J25"/>
    <mergeCell ref="A28:E28"/>
    <mergeCell ref="A29:E29"/>
    <mergeCell ref="A32:J32"/>
    <mergeCell ref="A35:E35"/>
    <mergeCell ref="A36:E36"/>
    <mergeCell ref="A37:E37"/>
    <mergeCell ref="A38:E38"/>
  </mergeCells>
  <pageMargins left="0.31496062992125984" right="0.11811023622047245" top="0.55118110236220474" bottom="0.15748031496062992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topLeftCell="A10" workbookViewId="0">
      <selection activeCell="D33" sqref="D33"/>
    </sheetView>
  </sheetViews>
  <sheetFormatPr defaultRowHeight="11.25" x14ac:dyDescent="0.15"/>
  <cols>
    <col min="1" max="1" width="36.5703125" style="43" bestFit="1" customWidth="1"/>
    <col min="2" max="2" width="22.28515625" style="43" bestFit="1" customWidth="1"/>
    <col min="3" max="3" width="19.42578125" style="43" customWidth="1"/>
    <col min="4" max="4" width="22.42578125" style="43" customWidth="1"/>
    <col min="5" max="5" width="20" style="43" customWidth="1"/>
    <col min="6" max="6" width="19.5703125" style="43" customWidth="1"/>
    <col min="7" max="16384" width="9.140625" style="43"/>
  </cols>
  <sheetData>
    <row r="1" spans="1:6" customFormat="1" ht="15" x14ac:dyDescent="0.25"/>
    <row r="2" spans="1:6" customFormat="1" ht="15" x14ac:dyDescent="0.25">
      <c r="A2" s="144" t="s">
        <v>27</v>
      </c>
      <c r="B2" s="144"/>
      <c r="C2" s="144"/>
      <c r="D2" s="144"/>
      <c r="E2" s="144"/>
    </row>
    <row r="3" spans="1:6" customFormat="1" ht="15" x14ac:dyDescent="0.25">
      <c r="A3" s="144"/>
      <c r="B3" s="144"/>
      <c r="C3" s="144"/>
      <c r="D3" s="144"/>
      <c r="E3" s="144"/>
    </row>
    <row r="4" spans="1:6" customFormat="1" ht="15.75" x14ac:dyDescent="0.25">
      <c r="A4" s="1"/>
      <c r="B4" s="1"/>
      <c r="C4" s="1"/>
      <c r="D4" s="1"/>
      <c r="E4" s="1"/>
    </row>
    <row r="5" spans="1:6" customFormat="1" ht="15.75" x14ac:dyDescent="0.25">
      <c r="A5" s="144" t="s">
        <v>0</v>
      </c>
      <c r="B5" s="144"/>
      <c r="C5" s="144"/>
      <c r="D5" s="144"/>
      <c r="E5" s="144"/>
    </row>
    <row r="6" spans="1:6" customFormat="1" ht="18" x14ac:dyDescent="0.25">
      <c r="A6" s="2"/>
      <c r="B6" s="2"/>
      <c r="C6" s="2"/>
      <c r="D6" s="2"/>
      <c r="E6" s="3"/>
    </row>
    <row r="7" spans="1:6" customFormat="1" ht="15.75" x14ac:dyDescent="0.25">
      <c r="A7" s="144" t="s">
        <v>28</v>
      </c>
      <c r="B7" s="144"/>
      <c r="C7" s="144"/>
      <c r="D7" s="144"/>
      <c r="E7" s="144"/>
    </row>
    <row r="8" spans="1:6" customFormat="1" ht="18" x14ac:dyDescent="0.25">
      <c r="A8" s="2"/>
      <c r="B8" s="2"/>
      <c r="C8" s="2"/>
      <c r="D8" s="2"/>
      <c r="E8" s="3"/>
    </row>
    <row r="9" spans="1:6" customFormat="1" ht="15.75" x14ac:dyDescent="0.25">
      <c r="A9" s="144" t="s">
        <v>29</v>
      </c>
      <c r="B9" s="144"/>
      <c r="C9" s="144"/>
      <c r="D9" s="144"/>
      <c r="E9" s="144"/>
    </row>
    <row r="11" spans="1:6" ht="12" thickBot="1" x14ac:dyDescent="0.2"/>
    <row r="12" spans="1:6" s="47" customFormat="1" ht="23.25" thickBot="1" x14ac:dyDescent="0.2">
      <c r="A12" s="44" t="s">
        <v>30</v>
      </c>
      <c r="B12" s="45" t="s">
        <v>31</v>
      </c>
      <c r="C12" s="45" t="s">
        <v>4</v>
      </c>
      <c r="D12" s="45" t="s">
        <v>32</v>
      </c>
      <c r="E12" s="45" t="s">
        <v>33</v>
      </c>
      <c r="F12" s="46" t="s">
        <v>34</v>
      </c>
    </row>
    <row r="13" spans="1:6" s="52" customFormat="1" ht="12.75" x14ac:dyDescent="0.2">
      <c r="A13" s="48" t="s">
        <v>35</v>
      </c>
      <c r="B13" s="49"/>
      <c r="C13" s="49"/>
      <c r="D13" s="49"/>
      <c r="E13" s="50"/>
      <c r="F13" s="51"/>
    </row>
    <row r="14" spans="1:6" s="52" customFormat="1" ht="12.75" x14ac:dyDescent="0.2">
      <c r="A14" s="48" t="s">
        <v>36</v>
      </c>
      <c r="B14" s="53">
        <f>823123.54+142147.56</f>
        <v>965271.10000000009</v>
      </c>
      <c r="C14" s="53">
        <v>1105321.8999999999</v>
      </c>
      <c r="D14" s="53">
        <f>1193923.41+7200</f>
        <v>1201123.4099999999</v>
      </c>
      <c r="E14" s="54">
        <f>1149923.41+7200</f>
        <v>1157123.4099999999</v>
      </c>
      <c r="F14" s="54">
        <f>1149923.41+7200</f>
        <v>1157123.4099999999</v>
      </c>
    </row>
    <row r="15" spans="1:6" s="52" customFormat="1" ht="24" x14ac:dyDescent="0.2">
      <c r="A15" s="56" t="s">
        <v>37</v>
      </c>
      <c r="B15" s="53">
        <v>792175.87</v>
      </c>
      <c r="C15" s="53">
        <v>975861</v>
      </c>
      <c r="D15" s="53">
        <v>1020000</v>
      </c>
      <c r="E15" s="54">
        <v>1020000</v>
      </c>
      <c r="F15" s="54">
        <v>1020000</v>
      </c>
    </row>
    <row r="16" spans="1:6" s="52" customFormat="1" ht="12.75" x14ac:dyDescent="0.2">
      <c r="A16" s="56" t="s">
        <v>38</v>
      </c>
      <c r="B16" s="53">
        <v>3.61</v>
      </c>
      <c r="C16" s="53">
        <v>10</v>
      </c>
      <c r="D16" s="53">
        <v>10</v>
      </c>
      <c r="E16" s="54">
        <v>10</v>
      </c>
      <c r="F16" s="54">
        <v>10</v>
      </c>
    </row>
    <row r="17" spans="1:8" s="52" customFormat="1" ht="36" x14ac:dyDescent="0.2">
      <c r="A17" s="56" t="s">
        <v>39</v>
      </c>
      <c r="B17" s="53">
        <v>14870.05</v>
      </c>
      <c r="C17" s="53">
        <v>1000</v>
      </c>
      <c r="D17" s="53">
        <v>1100</v>
      </c>
      <c r="E17" s="54">
        <v>1100</v>
      </c>
      <c r="F17" s="54">
        <v>1100</v>
      </c>
    </row>
    <row r="18" spans="1:8" s="52" customFormat="1" ht="36" x14ac:dyDescent="0.2">
      <c r="A18" s="56" t="s">
        <v>40</v>
      </c>
      <c r="B18" s="53">
        <v>16074.01</v>
      </c>
      <c r="C18" s="53">
        <v>11950</v>
      </c>
      <c r="D18" s="53">
        <v>11750</v>
      </c>
      <c r="E18" s="54">
        <v>11750</v>
      </c>
      <c r="F18" s="54">
        <v>11750</v>
      </c>
    </row>
    <row r="19" spans="1:8" s="52" customFormat="1" ht="24" x14ac:dyDescent="0.2">
      <c r="A19" s="56" t="s">
        <v>41</v>
      </c>
      <c r="B19" s="53">
        <v>142147.56</v>
      </c>
      <c r="C19" s="53">
        <v>116460.9</v>
      </c>
      <c r="D19" s="53">
        <f>161023.41+7200</f>
        <v>168223.41</v>
      </c>
      <c r="E19" s="54">
        <f>117023.41+7200</f>
        <v>124223.41</v>
      </c>
      <c r="F19" s="54">
        <f>117023.41+7200</f>
        <v>124223.41</v>
      </c>
    </row>
    <row r="20" spans="1:8" s="52" customFormat="1" ht="12.75" x14ac:dyDescent="0.2">
      <c r="A20" s="56" t="s">
        <v>42</v>
      </c>
      <c r="B20" s="49"/>
      <c r="C20" s="53">
        <v>40</v>
      </c>
      <c r="D20" s="53">
        <v>40</v>
      </c>
      <c r="E20" s="54">
        <v>40</v>
      </c>
      <c r="F20" s="54">
        <v>40</v>
      </c>
    </row>
    <row r="21" spans="1:8" s="52" customFormat="1" ht="24" x14ac:dyDescent="0.2">
      <c r="A21" s="57" t="s">
        <v>43</v>
      </c>
      <c r="B21" s="53">
        <v>688.55</v>
      </c>
      <c r="C21" s="53">
        <v>500</v>
      </c>
      <c r="D21" s="53">
        <v>100</v>
      </c>
      <c r="E21" s="54">
        <v>100</v>
      </c>
      <c r="F21" s="54">
        <v>100</v>
      </c>
    </row>
    <row r="22" spans="1:8" s="52" customFormat="1" ht="24" x14ac:dyDescent="0.2">
      <c r="A22" s="56" t="s">
        <v>44</v>
      </c>
      <c r="B22" s="53">
        <v>688.55</v>
      </c>
      <c r="C22" s="53">
        <v>500</v>
      </c>
      <c r="D22" s="53">
        <v>100</v>
      </c>
      <c r="E22" s="54">
        <v>100</v>
      </c>
      <c r="F22" s="54">
        <v>100</v>
      </c>
    </row>
    <row r="23" spans="1:8" s="52" customFormat="1" ht="13.5" thickBot="1" x14ac:dyDescent="0.25">
      <c r="A23" s="58" t="s">
        <v>45</v>
      </c>
      <c r="B23" s="59">
        <f>823812.09+142147.56</f>
        <v>965959.64999999991</v>
      </c>
      <c r="C23" s="59">
        <v>1105821.8999999999</v>
      </c>
      <c r="D23" s="59">
        <f>1194023.41+7200</f>
        <v>1201223.4099999999</v>
      </c>
      <c r="E23" s="60">
        <f>1150023.41+7200</f>
        <v>1157223.4099999999</v>
      </c>
      <c r="F23" s="60">
        <f>1150023.41+7200</f>
        <v>1157223.4099999999</v>
      </c>
    </row>
    <row r="24" spans="1:8" s="52" customFormat="1" ht="12.75" x14ac:dyDescent="0.2">
      <c r="A24" s="62"/>
      <c r="B24" s="63"/>
      <c r="C24" s="63"/>
      <c r="D24" s="63"/>
      <c r="E24" s="64"/>
      <c r="F24" s="63"/>
    </row>
    <row r="25" spans="1:8" customFormat="1" ht="15.75" x14ac:dyDescent="0.25">
      <c r="A25" s="152" t="s">
        <v>46</v>
      </c>
      <c r="B25" s="153"/>
      <c r="C25" s="153"/>
      <c r="D25" s="153"/>
      <c r="E25" s="153"/>
      <c r="F25" s="153"/>
      <c r="G25" s="153"/>
      <c r="H25" s="153"/>
    </row>
    <row r="26" spans="1:8" s="52" customFormat="1" ht="13.5" thickBot="1" x14ac:dyDescent="0.25">
      <c r="A26" s="62"/>
      <c r="B26" s="63"/>
      <c r="C26" s="63"/>
      <c r="D26" s="63"/>
      <c r="E26" s="64"/>
      <c r="F26" s="63"/>
    </row>
    <row r="27" spans="1:8" s="52" customFormat="1" ht="23.25" thickBot="1" x14ac:dyDescent="0.2">
      <c r="A27" s="44" t="s">
        <v>30</v>
      </c>
      <c r="B27" s="45" t="s">
        <v>31</v>
      </c>
      <c r="C27" s="45" t="s">
        <v>4</v>
      </c>
      <c r="D27" s="45" t="s">
        <v>32</v>
      </c>
      <c r="E27" s="45" t="s">
        <v>33</v>
      </c>
      <c r="F27" s="46" t="s">
        <v>34</v>
      </c>
    </row>
    <row r="28" spans="1:8" s="52" customFormat="1" ht="12" x14ac:dyDescent="0.2">
      <c r="A28" s="65" t="s">
        <v>47</v>
      </c>
      <c r="B28" s="66">
        <f>B29+B30+B31+B32</f>
        <v>949053.49</v>
      </c>
      <c r="C28" s="66">
        <v>1104238.58</v>
      </c>
      <c r="D28" s="66">
        <f>1147553.41+7200</f>
        <v>1154753.4099999999</v>
      </c>
      <c r="E28" s="67">
        <f>1147553.41+7200</f>
        <v>1154753.4099999999</v>
      </c>
      <c r="F28" s="67">
        <f>1147553.41+7200</f>
        <v>1154753.4099999999</v>
      </c>
    </row>
    <row r="29" spans="1:8" s="52" customFormat="1" ht="12" x14ac:dyDescent="0.2">
      <c r="A29" s="56" t="s">
        <v>48</v>
      </c>
      <c r="B29" s="68">
        <v>791614.94</v>
      </c>
      <c r="C29" s="68">
        <v>976043.4</v>
      </c>
      <c r="D29" s="68">
        <v>1030193.41</v>
      </c>
      <c r="E29" s="54">
        <v>1030193.41</v>
      </c>
      <c r="F29" s="54">
        <v>1030193.41</v>
      </c>
    </row>
    <row r="30" spans="1:8" s="52" customFormat="1" ht="12" x14ac:dyDescent="0.2">
      <c r="A30" s="56" t="s">
        <v>49</v>
      </c>
      <c r="B30" s="68">
        <f>156527.48-334.94</f>
        <v>156192.54</v>
      </c>
      <c r="C30" s="68">
        <v>126954.18</v>
      </c>
      <c r="D30" s="68">
        <f>116650+7200</f>
        <v>123850</v>
      </c>
      <c r="E30" s="54">
        <f>116650+7200</f>
        <v>123850</v>
      </c>
      <c r="F30" s="54">
        <f>116650+7200</f>
        <v>123850</v>
      </c>
    </row>
    <row r="31" spans="1:8" s="52" customFormat="1" ht="12" x14ac:dyDescent="0.2">
      <c r="A31" s="56" t="s">
        <v>50</v>
      </c>
      <c r="B31" s="68">
        <v>1004.63</v>
      </c>
      <c r="C31" s="68">
        <v>980</v>
      </c>
      <c r="D31" s="68">
        <v>410</v>
      </c>
      <c r="E31" s="54">
        <v>410</v>
      </c>
      <c r="F31" s="54">
        <v>410</v>
      </c>
    </row>
    <row r="32" spans="1:8" s="52" customFormat="1" ht="12" x14ac:dyDescent="0.2">
      <c r="A32" s="56" t="s">
        <v>51</v>
      </c>
      <c r="B32" s="68">
        <v>241.38</v>
      </c>
      <c r="C32" s="68">
        <v>261</v>
      </c>
      <c r="D32" s="68">
        <v>300</v>
      </c>
      <c r="E32" s="54">
        <v>300</v>
      </c>
      <c r="F32" s="54">
        <v>300</v>
      </c>
    </row>
    <row r="33" spans="1:6" s="52" customFormat="1" ht="24" x14ac:dyDescent="0.2">
      <c r="A33" s="57" t="s">
        <v>52</v>
      </c>
      <c r="B33" s="68">
        <v>15083.1</v>
      </c>
      <c r="C33" s="68">
        <v>9420</v>
      </c>
      <c r="D33" s="68">
        <v>46470</v>
      </c>
      <c r="E33" s="54">
        <v>2470</v>
      </c>
      <c r="F33" s="54">
        <v>2470</v>
      </c>
    </row>
    <row r="34" spans="1:6" s="52" customFormat="1" ht="24" x14ac:dyDescent="0.2">
      <c r="A34" s="56" t="s">
        <v>53</v>
      </c>
      <c r="B34" s="68">
        <v>15083.1</v>
      </c>
      <c r="C34" s="68">
        <v>9420</v>
      </c>
      <c r="D34" s="68">
        <v>46470</v>
      </c>
      <c r="E34" s="54">
        <v>2470</v>
      </c>
      <c r="F34" s="54">
        <v>2470</v>
      </c>
    </row>
    <row r="35" spans="1:6" s="52" customFormat="1" ht="13.5" thickBot="1" x14ac:dyDescent="0.25">
      <c r="A35" s="58" t="s">
        <v>54</v>
      </c>
      <c r="B35" s="59">
        <f>B28+B33</f>
        <v>964136.59</v>
      </c>
      <c r="C35" s="59">
        <v>1113658.58</v>
      </c>
      <c r="D35" s="59">
        <f>1194023.41+7200</f>
        <v>1201223.4099999999</v>
      </c>
      <c r="E35" s="60">
        <f>1150023.41+7200</f>
        <v>1157223.4099999999</v>
      </c>
      <c r="F35" s="60">
        <f>1150023.41+7200</f>
        <v>1157223.4099999999</v>
      </c>
    </row>
  </sheetData>
  <mergeCells count="5">
    <mergeCell ref="A2:E3"/>
    <mergeCell ref="A5:E5"/>
    <mergeCell ref="A7:E7"/>
    <mergeCell ref="A9:E9"/>
    <mergeCell ref="A25:H25"/>
  </mergeCells>
  <pageMargins left="0.70866141732283472" right="0.31496062992125984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72"/>
  <sheetViews>
    <sheetView workbookViewId="0">
      <selection activeCell="F73" sqref="F73"/>
    </sheetView>
  </sheetViews>
  <sheetFormatPr defaultRowHeight="11.25" x14ac:dyDescent="0.15"/>
  <cols>
    <col min="1" max="1" width="35.7109375" style="43" customWidth="1"/>
    <col min="2" max="2" width="22.28515625" style="43" bestFit="1" customWidth="1"/>
    <col min="3" max="3" width="17.7109375" style="43" customWidth="1"/>
    <col min="4" max="4" width="21.85546875" style="43" customWidth="1"/>
    <col min="5" max="6" width="20.85546875" style="43" bestFit="1" customWidth="1"/>
    <col min="7" max="16384" width="9.140625" style="43"/>
  </cols>
  <sheetData>
    <row r="2" spans="1:6" ht="15.75" customHeight="1" x14ac:dyDescent="0.15">
      <c r="A2" s="144" t="s">
        <v>55</v>
      </c>
      <c r="B2" s="144"/>
      <c r="C2" s="144"/>
    </row>
    <row r="3" spans="1:6" ht="18" customHeight="1" x14ac:dyDescent="0.15">
      <c r="A3" s="144"/>
      <c r="B3" s="144"/>
      <c r="C3" s="144"/>
    </row>
    <row r="4" spans="1:6" ht="9" customHeight="1" x14ac:dyDescent="0.15">
      <c r="A4" s="1"/>
      <c r="B4" s="1"/>
      <c r="C4" s="1"/>
    </row>
    <row r="5" spans="1:6" ht="15.75" x14ac:dyDescent="0.15">
      <c r="A5" s="144" t="s">
        <v>0</v>
      </c>
      <c r="B5" s="144"/>
      <c r="C5" s="144"/>
    </row>
    <row r="6" spans="1:6" ht="18" x14ac:dyDescent="0.25">
      <c r="A6"/>
      <c r="B6" s="2"/>
      <c r="C6" s="2"/>
    </row>
    <row r="7" spans="1:6" ht="15.75" customHeight="1" x14ac:dyDescent="0.15">
      <c r="A7" s="144" t="s">
        <v>56</v>
      </c>
      <c r="B7" s="144"/>
      <c r="C7" s="144"/>
    </row>
    <row r="8" spans="1:6" ht="18" x14ac:dyDescent="0.15">
      <c r="A8" s="2"/>
      <c r="B8" s="2"/>
      <c r="C8" s="2"/>
    </row>
    <row r="9" spans="1:6" ht="15.75" customHeight="1" x14ac:dyDescent="0.15">
      <c r="A9" s="144" t="s">
        <v>57</v>
      </c>
      <c r="B9" s="144"/>
      <c r="C9" s="144"/>
    </row>
    <row r="10" spans="1:6" ht="6.75" customHeight="1" x14ac:dyDescent="0.15"/>
    <row r="11" spans="1:6" hidden="1" x14ac:dyDescent="0.15"/>
    <row r="12" spans="1:6" ht="6" customHeight="1" thickBot="1" x14ac:dyDescent="0.2"/>
    <row r="13" spans="1:6" s="47" customFormat="1" ht="24" customHeight="1" thickBot="1" x14ac:dyDescent="0.2">
      <c r="A13" s="44" t="s">
        <v>30</v>
      </c>
      <c r="B13" s="45" t="s">
        <v>31</v>
      </c>
      <c r="C13" s="45" t="s">
        <v>4</v>
      </c>
      <c r="D13" s="45" t="s">
        <v>32</v>
      </c>
      <c r="E13" s="45" t="s">
        <v>33</v>
      </c>
      <c r="F13" s="46" t="s">
        <v>34</v>
      </c>
    </row>
    <row r="14" spans="1:6" s="52" customFormat="1" ht="12.75" x14ac:dyDescent="0.2">
      <c r="A14" s="48" t="s">
        <v>35</v>
      </c>
      <c r="B14" s="70"/>
      <c r="C14" s="70"/>
      <c r="D14" s="70"/>
      <c r="E14" s="71"/>
      <c r="F14" s="72"/>
    </row>
    <row r="15" spans="1:6" s="52" customFormat="1" ht="12.75" x14ac:dyDescent="0.2">
      <c r="A15" s="48" t="s">
        <v>36</v>
      </c>
      <c r="B15" s="53">
        <f>823123.54+B25</f>
        <v>965271.10000000009</v>
      </c>
      <c r="C15" s="53">
        <v>1105321.8999999999</v>
      </c>
      <c r="D15" s="53">
        <f>1193923.41+7200</f>
        <v>1201123.4099999999</v>
      </c>
      <c r="E15" s="54">
        <f>1149923.41+7200</f>
        <v>1157123.4099999999</v>
      </c>
      <c r="F15" s="55">
        <f>1149923.41+7200</f>
        <v>1157123.4099999999</v>
      </c>
    </row>
    <row r="16" spans="1:6" s="52" customFormat="1" ht="24" x14ac:dyDescent="0.2">
      <c r="A16" s="56" t="s">
        <v>37</v>
      </c>
      <c r="B16" s="53">
        <v>792175.87</v>
      </c>
      <c r="C16" s="53">
        <v>975861</v>
      </c>
      <c r="D16" s="53">
        <v>1020000</v>
      </c>
      <c r="E16" s="54">
        <v>1020000</v>
      </c>
      <c r="F16" s="55">
        <v>1020000</v>
      </c>
    </row>
    <row r="17" spans="1:6" s="52" customFormat="1" ht="24" x14ac:dyDescent="0.2">
      <c r="A17" s="73" t="s">
        <v>58</v>
      </c>
      <c r="B17" s="74">
        <v>792175.87</v>
      </c>
      <c r="C17" s="74">
        <v>975861</v>
      </c>
      <c r="D17" s="74">
        <v>1020000</v>
      </c>
      <c r="E17" s="54">
        <v>1020000</v>
      </c>
      <c r="F17" s="75">
        <v>1020000</v>
      </c>
    </row>
    <row r="18" spans="1:6" s="52" customFormat="1" ht="12.75" x14ac:dyDescent="0.2">
      <c r="A18" s="56" t="s">
        <v>38</v>
      </c>
      <c r="B18" s="53">
        <v>3.61</v>
      </c>
      <c r="C18" s="53">
        <v>10</v>
      </c>
      <c r="D18" s="53">
        <v>10</v>
      </c>
      <c r="E18" s="54">
        <v>10</v>
      </c>
      <c r="F18" s="55">
        <v>10</v>
      </c>
    </row>
    <row r="19" spans="1:6" s="52" customFormat="1" ht="24" x14ac:dyDescent="0.2">
      <c r="A19" s="73" t="s">
        <v>59</v>
      </c>
      <c r="B19" s="74">
        <v>3.61</v>
      </c>
      <c r="C19" s="74">
        <v>10</v>
      </c>
      <c r="D19" s="74">
        <v>10</v>
      </c>
      <c r="E19" s="54">
        <v>10</v>
      </c>
      <c r="F19" s="75">
        <v>10</v>
      </c>
    </row>
    <row r="20" spans="1:6" s="52" customFormat="1" ht="36" x14ac:dyDescent="0.2">
      <c r="A20" s="56" t="s">
        <v>39</v>
      </c>
      <c r="B20" s="53">
        <v>14870.05</v>
      </c>
      <c r="C20" s="53">
        <v>1000</v>
      </c>
      <c r="D20" s="53">
        <v>1100</v>
      </c>
      <c r="E20" s="54">
        <v>1100</v>
      </c>
      <c r="F20" s="55">
        <v>1100</v>
      </c>
    </row>
    <row r="21" spans="1:6" s="52" customFormat="1" ht="24" x14ac:dyDescent="0.2">
      <c r="A21" s="73" t="s">
        <v>60</v>
      </c>
      <c r="B21" s="74">
        <v>14870.05</v>
      </c>
      <c r="C21" s="74">
        <v>1000</v>
      </c>
      <c r="D21" s="74">
        <v>1100</v>
      </c>
      <c r="E21" s="54">
        <v>1100</v>
      </c>
      <c r="F21" s="75">
        <v>1100</v>
      </c>
    </row>
    <row r="22" spans="1:6" s="52" customFormat="1" ht="36" x14ac:dyDescent="0.2">
      <c r="A22" s="56" t="s">
        <v>40</v>
      </c>
      <c r="B22" s="53">
        <v>16074.01</v>
      </c>
      <c r="C22" s="53">
        <v>11950</v>
      </c>
      <c r="D22" s="53">
        <v>11750</v>
      </c>
      <c r="E22" s="54">
        <v>11750</v>
      </c>
      <c r="F22" s="55">
        <v>11750</v>
      </c>
    </row>
    <row r="23" spans="1:6" s="52" customFormat="1" ht="24" x14ac:dyDescent="0.2">
      <c r="A23" s="73" t="s">
        <v>59</v>
      </c>
      <c r="B23" s="74">
        <v>12803.81</v>
      </c>
      <c r="C23" s="74">
        <v>10950</v>
      </c>
      <c r="D23" s="74">
        <v>11250</v>
      </c>
      <c r="E23" s="54">
        <v>11250</v>
      </c>
      <c r="F23" s="75">
        <v>11250</v>
      </c>
    </row>
    <row r="24" spans="1:6" s="52" customFormat="1" ht="24" x14ac:dyDescent="0.2">
      <c r="A24" s="73" t="s">
        <v>61</v>
      </c>
      <c r="B24" s="74">
        <v>3270.2</v>
      </c>
      <c r="C24" s="74">
        <v>1000</v>
      </c>
      <c r="D24" s="74">
        <v>500</v>
      </c>
      <c r="E24" s="54">
        <v>500</v>
      </c>
      <c r="F24" s="75">
        <v>500</v>
      </c>
    </row>
    <row r="25" spans="1:6" s="52" customFormat="1" ht="24" x14ac:dyDescent="0.2">
      <c r="A25" s="56" t="s">
        <v>41</v>
      </c>
      <c r="B25" s="53">
        <f>B26+B27+B28</f>
        <v>142147.56</v>
      </c>
      <c r="C25" s="53">
        <v>116460.9</v>
      </c>
      <c r="D25" s="53">
        <f>161023.41+7200</f>
        <v>168223.41</v>
      </c>
      <c r="E25" s="54">
        <f>117023.41+7200</f>
        <v>124223.41</v>
      </c>
      <c r="F25" s="55">
        <f>117023.41+7200</f>
        <v>124223.41</v>
      </c>
    </row>
    <row r="26" spans="1:6" s="52" customFormat="1" ht="12.75" x14ac:dyDescent="0.2">
      <c r="A26" s="73" t="s">
        <v>62</v>
      </c>
      <c r="B26" s="74">
        <v>15618.19</v>
      </c>
      <c r="C26" s="74">
        <v>10385.61</v>
      </c>
      <c r="D26" s="74">
        <v>52443.42</v>
      </c>
      <c r="E26" s="54">
        <v>8443.42</v>
      </c>
      <c r="F26" s="75">
        <v>8443.42</v>
      </c>
    </row>
    <row r="27" spans="1:6" s="52" customFormat="1" ht="24" x14ac:dyDescent="0.2">
      <c r="A27" s="73" t="s">
        <v>63</v>
      </c>
      <c r="B27" s="74">
        <f>122261.46</f>
        <v>122261.46</v>
      </c>
      <c r="C27" s="74">
        <v>102300</v>
      </c>
      <c r="D27" s="74">
        <f>97300+7200</f>
        <v>104500</v>
      </c>
      <c r="E27" s="54">
        <f>97300+7200</f>
        <v>104500</v>
      </c>
      <c r="F27" s="54">
        <f>97300+7200</f>
        <v>104500</v>
      </c>
    </row>
    <row r="28" spans="1:6" s="52" customFormat="1" ht="12.75" x14ac:dyDescent="0.2">
      <c r="A28" s="73" t="s">
        <v>64</v>
      </c>
      <c r="B28" s="74">
        <v>4267.91</v>
      </c>
      <c r="C28" s="74">
        <v>3003.65</v>
      </c>
      <c r="D28" s="74">
        <v>11279.99</v>
      </c>
      <c r="E28" s="54">
        <v>11279.99</v>
      </c>
      <c r="F28" s="75">
        <v>11279.99</v>
      </c>
    </row>
    <row r="29" spans="1:6" s="52" customFormat="1" ht="16.5" customHeight="1" x14ac:dyDescent="0.2">
      <c r="A29" s="73" t="s">
        <v>65</v>
      </c>
      <c r="B29" s="76"/>
      <c r="C29" s="74">
        <v>771.64</v>
      </c>
      <c r="D29" s="76"/>
      <c r="E29" s="50"/>
      <c r="F29" s="77"/>
    </row>
    <row r="30" spans="1:6" s="52" customFormat="1" ht="24" x14ac:dyDescent="0.2">
      <c r="A30" s="56" t="s">
        <v>42</v>
      </c>
      <c r="B30" s="49"/>
      <c r="C30" s="53">
        <v>40</v>
      </c>
      <c r="D30" s="53">
        <v>40</v>
      </c>
      <c r="E30" s="54">
        <v>40</v>
      </c>
      <c r="F30" s="55">
        <v>40</v>
      </c>
    </row>
    <row r="31" spans="1:6" s="52" customFormat="1" ht="24" x14ac:dyDescent="0.2">
      <c r="A31" s="73" t="s">
        <v>59</v>
      </c>
      <c r="B31" s="76"/>
      <c r="C31" s="74">
        <v>40</v>
      </c>
      <c r="D31" s="74">
        <v>40</v>
      </c>
      <c r="E31" s="54">
        <v>40</v>
      </c>
      <c r="F31" s="75">
        <v>40</v>
      </c>
    </row>
    <row r="32" spans="1:6" s="52" customFormat="1" ht="25.5" x14ac:dyDescent="0.2">
      <c r="A32" s="48" t="s">
        <v>43</v>
      </c>
      <c r="B32" s="53">
        <v>688.55</v>
      </c>
      <c r="C32" s="53">
        <v>500</v>
      </c>
      <c r="D32" s="53">
        <v>100</v>
      </c>
      <c r="E32" s="54">
        <v>100</v>
      </c>
      <c r="F32" s="55">
        <v>100</v>
      </c>
    </row>
    <row r="33" spans="1:6" s="52" customFormat="1" ht="25.5" x14ac:dyDescent="0.2">
      <c r="A33" s="78" t="s">
        <v>44</v>
      </c>
      <c r="B33" s="53">
        <v>688.55</v>
      </c>
      <c r="C33" s="53">
        <v>500</v>
      </c>
      <c r="D33" s="53">
        <v>100</v>
      </c>
      <c r="E33" s="54">
        <v>100</v>
      </c>
      <c r="F33" s="55">
        <v>100</v>
      </c>
    </row>
    <row r="34" spans="1:6" s="52" customFormat="1" ht="36" x14ac:dyDescent="0.2">
      <c r="A34" s="73" t="s">
        <v>66</v>
      </c>
      <c r="B34" s="74">
        <v>688.55</v>
      </c>
      <c r="C34" s="74">
        <v>500</v>
      </c>
      <c r="D34" s="74">
        <v>100</v>
      </c>
      <c r="E34" s="54">
        <v>100</v>
      </c>
      <c r="F34" s="75">
        <v>100</v>
      </c>
    </row>
    <row r="35" spans="1:6" s="79" customFormat="1" ht="14.25" customHeight="1" thickBot="1" x14ac:dyDescent="0.25">
      <c r="A35" s="58" t="s">
        <v>45</v>
      </c>
      <c r="B35" s="59">
        <f>823812.09+B25</f>
        <v>965959.64999999991</v>
      </c>
      <c r="C35" s="59">
        <v>1105821.8999999999</v>
      </c>
      <c r="D35" s="59">
        <f>1194023.41+7200</f>
        <v>1201223.4099999999</v>
      </c>
      <c r="E35" s="69">
        <f>1150023.41+7200</f>
        <v>1157223.4099999999</v>
      </c>
      <c r="F35" s="61">
        <f>1150023.41+7200</f>
        <v>1157223.4099999999</v>
      </c>
    </row>
    <row r="36" spans="1:6" s="52" customFormat="1" ht="24" customHeight="1" thickBot="1" x14ac:dyDescent="0.25">
      <c r="A36" s="144" t="s">
        <v>67</v>
      </c>
      <c r="B36" s="144"/>
      <c r="C36" s="144"/>
      <c r="D36" s="63"/>
      <c r="E36" s="64"/>
      <c r="F36" s="63"/>
    </row>
    <row r="37" spans="1:6" s="47" customFormat="1" ht="15" customHeight="1" thickBot="1" x14ac:dyDescent="0.2">
      <c r="A37" s="44" t="s">
        <v>30</v>
      </c>
      <c r="B37" s="45" t="s">
        <v>31</v>
      </c>
      <c r="C37" s="45" t="s">
        <v>4</v>
      </c>
      <c r="D37" s="45" t="s">
        <v>32</v>
      </c>
      <c r="E37" s="45" t="s">
        <v>33</v>
      </c>
      <c r="F37" s="46" t="s">
        <v>34</v>
      </c>
    </row>
    <row r="38" spans="1:6" s="52" customFormat="1" ht="15" customHeight="1" x14ac:dyDescent="0.2">
      <c r="A38" s="80" t="s">
        <v>47</v>
      </c>
      <c r="B38" s="81">
        <v>949388.43</v>
      </c>
      <c r="C38" s="81">
        <v>1104238.58</v>
      </c>
      <c r="D38" s="81">
        <v>1147553.4099999999</v>
      </c>
      <c r="E38" s="67">
        <v>1147553.4099999999</v>
      </c>
      <c r="F38" s="82">
        <v>1147553.4099999999</v>
      </c>
    </row>
    <row r="39" spans="1:6" s="52" customFormat="1" ht="12.75" x14ac:dyDescent="0.2">
      <c r="A39" s="78" t="s">
        <v>48</v>
      </c>
      <c r="B39" s="53">
        <v>791614.94</v>
      </c>
      <c r="C39" s="53">
        <v>976043.4</v>
      </c>
      <c r="D39" s="53">
        <v>1030193.41</v>
      </c>
      <c r="E39" s="54">
        <v>1030193.41</v>
      </c>
      <c r="F39" s="55">
        <v>1030193.41</v>
      </c>
    </row>
    <row r="40" spans="1:6" s="52" customFormat="1" ht="12.75" x14ac:dyDescent="0.2">
      <c r="A40" s="73" t="s">
        <v>62</v>
      </c>
      <c r="B40" s="74">
        <v>6072.41</v>
      </c>
      <c r="C40" s="74">
        <v>6085.61</v>
      </c>
      <c r="D40" s="74">
        <v>5443.42</v>
      </c>
      <c r="E40" s="54">
        <v>5443.42</v>
      </c>
      <c r="F40" s="75">
        <v>5443.42</v>
      </c>
    </row>
    <row r="41" spans="1:6" s="52" customFormat="1" ht="12.75" x14ac:dyDescent="0.2">
      <c r="A41" s="73" t="s">
        <v>64</v>
      </c>
      <c r="B41" s="74">
        <v>4267.91</v>
      </c>
      <c r="C41" s="74">
        <v>2936.15</v>
      </c>
      <c r="D41" s="74">
        <v>11219.99</v>
      </c>
      <c r="E41" s="54">
        <v>11219.99</v>
      </c>
      <c r="F41" s="75">
        <v>11219.99</v>
      </c>
    </row>
    <row r="42" spans="1:6" s="52" customFormat="1" ht="24" x14ac:dyDescent="0.2">
      <c r="A42" s="73" t="s">
        <v>58</v>
      </c>
      <c r="B42" s="74">
        <v>781274.62</v>
      </c>
      <c r="C42" s="74">
        <v>966250</v>
      </c>
      <c r="D42" s="74">
        <v>1013530</v>
      </c>
      <c r="E42" s="54">
        <v>1013530</v>
      </c>
      <c r="F42" s="75">
        <v>1013530</v>
      </c>
    </row>
    <row r="43" spans="1:6" s="52" customFormat="1" ht="13.5" customHeight="1" x14ac:dyDescent="0.2">
      <c r="A43" s="73" t="s">
        <v>65</v>
      </c>
      <c r="B43" s="76"/>
      <c r="C43" s="74">
        <v>771.64</v>
      </c>
      <c r="D43" s="76"/>
      <c r="E43" s="50"/>
      <c r="F43" s="77"/>
    </row>
    <row r="44" spans="1:6" s="52" customFormat="1" ht="15.75" customHeight="1" x14ac:dyDescent="0.2">
      <c r="A44" s="78" t="s">
        <v>49</v>
      </c>
      <c r="B44" s="53">
        <f>156527.48-334.94</f>
        <v>156192.54</v>
      </c>
      <c r="C44" s="53">
        <v>126954.18</v>
      </c>
      <c r="D44" s="53">
        <f>116650+7200</f>
        <v>123850</v>
      </c>
      <c r="E44" s="54">
        <f>116650+7200</f>
        <v>123850</v>
      </c>
      <c r="F44" s="55">
        <f>116650+7200</f>
        <v>123850</v>
      </c>
    </row>
    <row r="45" spans="1:6" s="52" customFormat="1" ht="12.75" x14ac:dyDescent="0.2">
      <c r="A45" s="73" t="s">
        <v>62</v>
      </c>
      <c r="B45" s="74">
        <v>8545.7800000000007</v>
      </c>
      <c r="C45" s="74">
        <v>4300</v>
      </c>
      <c r="D45" s="74">
        <v>3000</v>
      </c>
      <c r="E45" s="54">
        <v>3000</v>
      </c>
      <c r="F45" s="75">
        <v>3000</v>
      </c>
    </row>
    <row r="46" spans="1:6" s="52" customFormat="1" ht="24" x14ac:dyDescent="0.2">
      <c r="A46" s="73" t="s">
        <v>68</v>
      </c>
      <c r="B46" s="74">
        <v>1000</v>
      </c>
      <c r="C46" s="76"/>
      <c r="D46" s="76"/>
      <c r="E46" s="50"/>
      <c r="F46" s="77"/>
    </row>
    <row r="47" spans="1:6" s="52" customFormat="1" ht="24" x14ac:dyDescent="0.2">
      <c r="A47" s="73" t="s">
        <v>59</v>
      </c>
      <c r="B47" s="74">
        <v>7236.71</v>
      </c>
      <c r="C47" s="74">
        <v>9490</v>
      </c>
      <c r="D47" s="74">
        <v>9790</v>
      </c>
      <c r="E47" s="54">
        <v>9790</v>
      </c>
      <c r="F47" s="75">
        <v>9790</v>
      </c>
    </row>
    <row r="48" spans="1:6" s="52" customFormat="1" ht="24" x14ac:dyDescent="0.2">
      <c r="A48" s="73" t="s">
        <v>69</v>
      </c>
      <c r="B48" s="76"/>
      <c r="C48" s="74">
        <v>3086.68</v>
      </c>
      <c r="D48" s="76"/>
      <c r="E48" s="50"/>
      <c r="F48" s="77"/>
    </row>
    <row r="49" spans="1:6" s="52" customFormat="1" ht="24" x14ac:dyDescent="0.2">
      <c r="A49" s="73" t="s">
        <v>60</v>
      </c>
      <c r="B49" s="74">
        <v>14870.05</v>
      </c>
      <c r="C49" s="74">
        <v>1000</v>
      </c>
      <c r="D49" s="74">
        <v>1100</v>
      </c>
      <c r="E49" s="54">
        <v>1100</v>
      </c>
      <c r="F49" s="75">
        <v>1100</v>
      </c>
    </row>
    <row r="50" spans="1:6" s="52" customFormat="1" ht="24" x14ac:dyDescent="0.2">
      <c r="A50" s="73" t="s">
        <v>63</v>
      </c>
      <c r="B50" s="74">
        <f>117219.12-334.94</f>
        <v>116884.18</v>
      </c>
      <c r="C50" s="74">
        <v>97700</v>
      </c>
      <c r="D50" s="74">
        <f>96900+7200</f>
        <v>104100</v>
      </c>
      <c r="E50" s="54">
        <f>96900+7200</f>
        <v>104100</v>
      </c>
      <c r="F50" s="75">
        <f>96900+7200</f>
        <v>104100</v>
      </c>
    </row>
    <row r="51" spans="1:6" s="52" customFormat="1" ht="12.75" x14ac:dyDescent="0.2">
      <c r="A51" s="73" t="s">
        <v>64</v>
      </c>
      <c r="B51" s="76"/>
      <c r="C51" s="74">
        <v>67.5</v>
      </c>
      <c r="D51" s="74">
        <v>60</v>
      </c>
      <c r="E51" s="54">
        <v>60</v>
      </c>
      <c r="F51" s="75">
        <v>60</v>
      </c>
    </row>
    <row r="52" spans="1:6" s="52" customFormat="1" ht="15" customHeight="1" x14ac:dyDescent="0.2">
      <c r="A52" s="73" t="s">
        <v>58</v>
      </c>
      <c r="B52" s="74">
        <v>6046.63</v>
      </c>
      <c r="C52" s="74">
        <v>7310</v>
      </c>
      <c r="D52" s="74">
        <v>5200</v>
      </c>
      <c r="E52" s="54">
        <v>5200</v>
      </c>
      <c r="F52" s="75">
        <v>5200</v>
      </c>
    </row>
    <row r="53" spans="1:6" s="52" customFormat="1" ht="16.5" customHeight="1" x14ac:dyDescent="0.2">
      <c r="A53" s="73" t="s">
        <v>65</v>
      </c>
      <c r="B53" s="74">
        <v>570.99</v>
      </c>
      <c r="C53" s="74">
        <v>3000</v>
      </c>
      <c r="D53" s="76"/>
      <c r="E53" s="50"/>
      <c r="F53" s="77"/>
    </row>
    <row r="54" spans="1:6" s="52" customFormat="1" ht="24" x14ac:dyDescent="0.2">
      <c r="A54" s="73" t="s">
        <v>61</v>
      </c>
      <c r="B54" s="74">
        <v>349.65</v>
      </c>
      <c r="C54" s="74">
        <v>500</v>
      </c>
      <c r="D54" s="74">
        <v>500</v>
      </c>
      <c r="E54" s="54">
        <v>500</v>
      </c>
      <c r="F54" s="75">
        <v>500</v>
      </c>
    </row>
    <row r="55" spans="1:6" s="52" customFormat="1" ht="21.75" customHeight="1" x14ac:dyDescent="0.2">
      <c r="A55" s="73" t="s">
        <v>70</v>
      </c>
      <c r="B55" s="74">
        <v>688.55</v>
      </c>
      <c r="C55" s="74">
        <v>500</v>
      </c>
      <c r="D55" s="74">
        <v>100</v>
      </c>
      <c r="E55" s="54">
        <v>100</v>
      </c>
      <c r="F55" s="75">
        <v>100</v>
      </c>
    </row>
    <row r="56" spans="1:6" s="52" customFormat="1" ht="12.75" x14ac:dyDescent="0.2">
      <c r="A56" s="78" t="s">
        <v>50</v>
      </c>
      <c r="B56" s="53">
        <v>1004.63</v>
      </c>
      <c r="C56" s="53">
        <v>980</v>
      </c>
      <c r="D56" s="53">
        <v>410</v>
      </c>
      <c r="E56" s="54">
        <v>410</v>
      </c>
      <c r="F56" s="55">
        <v>410</v>
      </c>
    </row>
    <row r="57" spans="1:6" s="52" customFormat="1" ht="22.5" customHeight="1" x14ac:dyDescent="0.2">
      <c r="A57" s="73" t="s">
        <v>59</v>
      </c>
      <c r="B57" s="76"/>
      <c r="C57" s="74">
        <v>10</v>
      </c>
      <c r="D57" s="74">
        <v>10</v>
      </c>
      <c r="E57" s="54">
        <v>10</v>
      </c>
      <c r="F57" s="75">
        <v>10</v>
      </c>
    </row>
    <row r="58" spans="1:6" s="52" customFormat="1" ht="23.25" customHeight="1" x14ac:dyDescent="0.2">
      <c r="A58" s="73" t="s">
        <v>63</v>
      </c>
      <c r="B58" s="74">
        <v>395</v>
      </c>
      <c r="C58" s="74">
        <v>400</v>
      </c>
      <c r="D58" s="74">
        <v>400</v>
      </c>
      <c r="E58" s="54">
        <v>400</v>
      </c>
      <c r="F58" s="75">
        <v>400</v>
      </c>
    </row>
    <row r="59" spans="1:6" s="52" customFormat="1" ht="15.75" customHeight="1" x14ac:dyDescent="0.2">
      <c r="A59" s="73" t="s">
        <v>58</v>
      </c>
      <c r="B59" s="74">
        <v>589.24</v>
      </c>
      <c r="C59" s="74">
        <v>570</v>
      </c>
      <c r="D59" s="76"/>
      <c r="E59" s="50"/>
      <c r="F59" s="77"/>
    </row>
    <row r="60" spans="1:6" s="52" customFormat="1" ht="13.5" customHeight="1" x14ac:dyDescent="0.2">
      <c r="A60" s="73" t="s">
        <v>65</v>
      </c>
      <c r="B60" s="74">
        <v>20.39</v>
      </c>
      <c r="C60" s="76"/>
      <c r="D60" s="76"/>
      <c r="E60" s="50"/>
      <c r="F60" s="77"/>
    </row>
    <row r="61" spans="1:6" s="52" customFormat="1" ht="12.75" x14ac:dyDescent="0.2">
      <c r="A61" s="78" t="s">
        <v>51</v>
      </c>
      <c r="B61" s="53">
        <v>241.38</v>
      </c>
      <c r="C61" s="53">
        <v>261</v>
      </c>
      <c r="D61" s="53">
        <v>300</v>
      </c>
      <c r="E61" s="54">
        <v>300</v>
      </c>
      <c r="F61" s="55">
        <v>300</v>
      </c>
    </row>
    <row r="62" spans="1:6" s="52" customFormat="1" ht="14.25" customHeight="1" x14ac:dyDescent="0.2">
      <c r="A62" s="73" t="s">
        <v>58</v>
      </c>
      <c r="B62" s="74">
        <v>241.38</v>
      </c>
      <c r="C62" s="74">
        <v>261</v>
      </c>
      <c r="D62" s="74">
        <v>300</v>
      </c>
      <c r="E62" s="54">
        <v>300</v>
      </c>
      <c r="F62" s="75">
        <v>300</v>
      </c>
    </row>
    <row r="63" spans="1:6" s="52" customFormat="1" ht="24" customHeight="1" x14ac:dyDescent="0.2">
      <c r="A63" s="48" t="s">
        <v>52</v>
      </c>
      <c r="B63" s="53">
        <v>15083.1</v>
      </c>
      <c r="C63" s="53">
        <v>9420</v>
      </c>
      <c r="D63" s="53">
        <v>46470</v>
      </c>
      <c r="E63" s="54">
        <v>2470</v>
      </c>
      <c r="F63" s="55">
        <v>2470</v>
      </c>
    </row>
    <row r="64" spans="1:6" s="52" customFormat="1" ht="22.5" customHeight="1" x14ac:dyDescent="0.2">
      <c r="A64" s="56" t="s">
        <v>53</v>
      </c>
      <c r="B64" s="53">
        <v>15083.1</v>
      </c>
      <c r="C64" s="53">
        <v>9420</v>
      </c>
      <c r="D64" s="53">
        <v>46470</v>
      </c>
      <c r="E64" s="54">
        <v>2470</v>
      </c>
      <c r="F64" s="55">
        <v>2470</v>
      </c>
    </row>
    <row r="65" spans="1:6" s="52" customFormat="1" ht="12.75" x14ac:dyDescent="0.2">
      <c r="A65" s="73" t="s">
        <v>62</v>
      </c>
      <c r="B65" s="76"/>
      <c r="C65" s="76"/>
      <c r="D65" s="74">
        <v>44000</v>
      </c>
      <c r="E65" s="50"/>
      <c r="F65" s="77"/>
    </row>
    <row r="66" spans="1:6" s="52" customFormat="1" ht="21.75" customHeight="1" x14ac:dyDescent="0.2">
      <c r="A66" s="83" t="s">
        <v>71</v>
      </c>
      <c r="B66" s="74">
        <v>734.03</v>
      </c>
      <c r="C66" s="74">
        <v>1500</v>
      </c>
      <c r="D66" s="74">
        <v>1500</v>
      </c>
      <c r="E66" s="54">
        <v>1500</v>
      </c>
      <c r="F66" s="75">
        <v>1500</v>
      </c>
    </row>
    <row r="67" spans="1:6" s="52" customFormat="1" ht="24" x14ac:dyDescent="0.2">
      <c r="A67" s="73" t="s">
        <v>69</v>
      </c>
      <c r="B67" s="74">
        <v>2542.44</v>
      </c>
      <c r="C67" s="74">
        <v>1750</v>
      </c>
      <c r="D67" s="76"/>
      <c r="E67" s="50"/>
      <c r="F67" s="77"/>
    </row>
    <row r="68" spans="1:6" s="52" customFormat="1" ht="22.5" customHeight="1" x14ac:dyDescent="0.2">
      <c r="A68" s="73" t="s">
        <v>63</v>
      </c>
      <c r="B68" s="74">
        <v>4982.28</v>
      </c>
      <c r="C68" s="74">
        <v>4200</v>
      </c>
      <c r="D68" s="76"/>
      <c r="E68" s="50"/>
      <c r="F68" s="77"/>
    </row>
    <row r="69" spans="1:6" s="52" customFormat="1" ht="16.5" customHeight="1" x14ac:dyDescent="0.2">
      <c r="A69" s="73" t="s">
        <v>58</v>
      </c>
      <c r="B69" s="74">
        <v>1024</v>
      </c>
      <c r="C69" s="74">
        <v>1470</v>
      </c>
      <c r="D69" s="74">
        <v>970</v>
      </c>
      <c r="E69" s="54">
        <v>970</v>
      </c>
      <c r="F69" s="75">
        <v>970</v>
      </c>
    </row>
    <row r="70" spans="1:6" s="52" customFormat="1" ht="14.25" customHeight="1" x14ac:dyDescent="0.2">
      <c r="A70" s="73" t="s">
        <v>65</v>
      </c>
      <c r="B70" s="74">
        <v>2879.8</v>
      </c>
      <c r="C70" s="76"/>
      <c r="D70" s="76"/>
      <c r="E70" s="50"/>
      <c r="F70" s="77"/>
    </row>
    <row r="71" spans="1:6" s="52" customFormat="1" ht="11.25" customHeight="1" x14ac:dyDescent="0.2">
      <c r="A71" s="73" t="s">
        <v>61</v>
      </c>
      <c r="B71" s="74">
        <v>2920.55</v>
      </c>
      <c r="C71" s="74">
        <v>500</v>
      </c>
      <c r="D71" s="76"/>
      <c r="E71" s="50"/>
      <c r="F71" s="77"/>
    </row>
    <row r="72" spans="1:6" s="79" customFormat="1" ht="17.25" customHeight="1" thickBot="1" x14ac:dyDescent="0.3">
      <c r="A72" s="84" t="s">
        <v>54</v>
      </c>
      <c r="B72" s="59">
        <v>964136.59</v>
      </c>
      <c r="C72" s="59">
        <v>1113658.58</v>
      </c>
      <c r="D72" s="59">
        <f>1194023.41+7200</f>
        <v>1201223.4099999999</v>
      </c>
      <c r="E72" s="69">
        <f>1150023.41+7200</f>
        <v>1157223.4099999999</v>
      </c>
      <c r="F72" s="61">
        <f>1150023.41+7200</f>
        <v>1157223.4099999999</v>
      </c>
    </row>
  </sheetData>
  <mergeCells count="5">
    <mergeCell ref="A2:C3"/>
    <mergeCell ref="A5:C5"/>
    <mergeCell ref="A7:C7"/>
    <mergeCell ref="A9:C9"/>
    <mergeCell ref="A36:C36"/>
  </mergeCells>
  <pageMargins left="0.70866141732283472" right="0.70866141732283472" top="0.39370078740157483" bottom="0.11811023622047245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workbookViewId="0">
      <selection activeCell="F21" sqref="F21"/>
    </sheetView>
  </sheetViews>
  <sheetFormatPr defaultRowHeight="17.25" customHeight="1" x14ac:dyDescent="0.15"/>
  <cols>
    <col min="1" max="1" width="36.5703125" style="43" bestFit="1" customWidth="1"/>
    <col min="2" max="2" width="22.28515625" style="43" bestFit="1" customWidth="1"/>
    <col min="3" max="3" width="17" style="43" customWidth="1"/>
    <col min="4" max="4" width="22.7109375" style="43" customWidth="1"/>
    <col min="5" max="6" width="20.85546875" style="43" bestFit="1" customWidth="1"/>
    <col min="7" max="16384" width="9.140625" style="43"/>
  </cols>
  <sheetData>
    <row r="1" spans="1:6" customFormat="1" ht="17.25" customHeight="1" x14ac:dyDescent="0.25"/>
    <row r="2" spans="1:6" customFormat="1" ht="17.25" customHeight="1" x14ac:dyDescent="0.25">
      <c r="A2" s="144" t="s">
        <v>27</v>
      </c>
      <c r="B2" s="144"/>
      <c r="C2" s="144"/>
    </row>
    <row r="3" spans="1:6" customFormat="1" ht="17.25" customHeight="1" x14ac:dyDescent="0.25">
      <c r="A3" s="144"/>
      <c r="B3" s="144"/>
      <c r="C3" s="144"/>
    </row>
    <row r="4" spans="1:6" customFormat="1" ht="15.75" x14ac:dyDescent="0.25">
      <c r="A4" s="42"/>
      <c r="B4" s="42"/>
      <c r="C4" s="42"/>
    </row>
    <row r="5" spans="1:6" customFormat="1" ht="15.75" x14ac:dyDescent="0.25">
      <c r="A5" s="144" t="s">
        <v>0</v>
      </c>
      <c r="B5" s="144"/>
      <c r="C5" s="144"/>
    </row>
    <row r="6" spans="1:6" customFormat="1" ht="18" x14ac:dyDescent="0.25">
      <c r="A6" s="2"/>
      <c r="B6" s="2"/>
      <c r="C6" s="2"/>
    </row>
    <row r="7" spans="1:6" customFormat="1" ht="15.75" x14ac:dyDescent="0.25">
      <c r="A7" s="144" t="s">
        <v>28</v>
      </c>
      <c r="B7" s="144"/>
      <c r="C7" s="144"/>
    </row>
    <row r="8" spans="1:6" customFormat="1" ht="18" x14ac:dyDescent="0.25">
      <c r="A8" s="2"/>
      <c r="B8" s="2"/>
      <c r="C8" s="2"/>
    </row>
    <row r="9" spans="1:6" customFormat="1" ht="15.75" x14ac:dyDescent="0.25">
      <c r="A9" s="144" t="s">
        <v>72</v>
      </c>
      <c r="B9" s="154"/>
      <c r="C9" s="154"/>
    </row>
    <row r="11" spans="1:6" ht="12" thickBot="1" x14ac:dyDescent="0.2">
      <c r="A11" s="155"/>
      <c r="B11" s="155"/>
      <c r="C11" s="155"/>
      <c r="D11" s="155"/>
      <c r="E11" s="155"/>
      <c r="F11" s="155"/>
    </row>
    <row r="12" spans="1:6" ht="12" thickBot="1" x14ac:dyDescent="0.2">
      <c r="A12" s="85" t="s">
        <v>30</v>
      </c>
      <c r="B12" s="85" t="s">
        <v>31</v>
      </c>
      <c r="C12" s="85" t="s">
        <v>4</v>
      </c>
      <c r="D12" s="85" t="s">
        <v>32</v>
      </c>
      <c r="E12" s="85" t="s">
        <v>33</v>
      </c>
      <c r="F12" s="85" t="s">
        <v>34</v>
      </c>
    </row>
    <row r="13" spans="1:6" s="89" customFormat="1" ht="11.25" x14ac:dyDescent="0.15">
      <c r="A13" s="86" t="s">
        <v>73</v>
      </c>
      <c r="B13" s="87">
        <v>964471.53</v>
      </c>
      <c r="C13" s="87">
        <v>1113658.58</v>
      </c>
      <c r="D13" s="87">
        <v>1194023.4099999999</v>
      </c>
      <c r="E13" s="88">
        <v>1150023.4099999999</v>
      </c>
      <c r="F13" s="87">
        <v>1150023.4099999999</v>
      </c>
    </row>
    <row r="14" spans="1:6" ht="12.75" x14ac:dyDescent="0.2">
      <c r="A14" s="70" t="s">
        <v>74</v>
      </c>
      <c r="B14" s="53">
        <f>B15+B16</f>
        <v>964136.59000000008</v>
      </c>
      <c r="C14" s="53">
        <v>1113658.58</v>
      </c>
      <c r="D14" s="53">
        <f>D15+D16</f>
        <v>1201223.4099999999</v>
      </c>
      <c r="E14" s="53">
        <f t="shared" ref="E14:F14" si="0">E15+E16</f>
        <v>1157223.4099999999</v>
      </c>
      <c r="F14" s="53">
        <f t="shared" si="0"/>
        <v>1157223.4099999999</v>
      </c>
    </row>
    <row r="15" spans="1:6" ht="12.75" x14ac:dyDescent="0.2">
      <c r="A15" s="90" t="s">
        <v>75</v>
      </c>
      <c r="B15" s="74">
        <f>964071.53-334.94</f>
        <v>963736.59000000008</v>
      </c>
      <c r="C15" s="74">
        <v>1112758.58</v>
      </c>
      <c r="D15" s="74">
        <f>1193123.41+7200</f>
        <v>1200323.4099999999</v>
      </c>
      <c r="E15" s="54">
        <f>1149123.41+7200</f>
        <v>1156323.4099999999</v>
      </c>
      <c r="F15" s="74">
        <f>1149123.41+7200</f>
        <v>1156323.4099999999</v>
      </c>
    </row>
    <row r="16" spans="1:6" ht="25.5" x14ac:dyDescent="0.2">
      <c r="A16" s="90" t="s">
        <v>76</v>
      </c>
      <c r="B16" s="74">
        <v>400</v>
      </c>
      <c r="C16" s="74">
        <v>900</v>
      </c>
      <c r="D16" s="74">
        <v>900</v>
      </c>
      <c r="E16" s="54">
        <v>900</v>
      </c>
      <c r="F16" s="74">
        <v>900</v>
      </c>
    </row>
  </sheetData>
  <mergeCells count="5">
    <mergeCell ref="A2:C3"/>
    <mergeCell ref="A5:C5"/>
    <mergeCell ref="A7:C7"/>
    <mergeCell ref="A9:C9"/>
    <mergeCell ref="A11:F1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workbookViewId="0">
      <selection sqref="A1:XFD104857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4" width="20" customWidth="1"/>
    <col min="5" max="5" width="19.85546875" customWidth="1"/>
    <col min="6" max="6" width="21.85546875" customWidth="1"/>
    <col min="7" max="7" width="22.28515625" customWidth="1"/>
    <col min="8" max="8" width="22.85546875" customWidth="1"/>
  </cols>
  <sheetData>
    <row r="1" spans="1:8" ht="11.25" customHeight="1" x14ac:dyDescent="0.25"/>
    <row r="2" spans="1:8" ht="19.5" customHeight="1" x14ac:dyDescent="0.25">
      <c r="A2" s="144" t="s">
        <v>27</v>
      </c>
      <c r="B2" s="144"/>
      <c r="C2" s="144"/>
      <c r="D2" s="144"/>
      <c r="E2" s="144"/>
      <c r="F2" s="144"/>
      <c r="G2" s="144"/>
      <c r="H2" s="144"/>
    </row>
    <row r="3" spans="1:8" ht="19.5" customHeight="1" x14ac:dyDescent="0.25">
      <c r="A3" s="144"/>
      <c r="B3" s="144"/>
      <c r="C3" s="144"/>
      <c r="D3" s="144"/>
      <c r="E3" s="144"/>
      <c r="F3" s="144"/>
      <c r="G3" s="144"/>
      <c r="H3" s="144"/>
    </row>
    <row r="4" spans="1:8" ht="18" x14ac:dyDescent="0.25">
      <c r="A4" s="2"/>
      <c r="B4" s="2"/>
      <c r="C4" s="2"/>
      <c r="D4" s="2"/>
      <c r="E4" s="2"/>
      <c r="F4" s="2"/>
      <c r="G4" s="2"/>
      <c r="H4" s="2"/>
    </row>
    <row r="5" spans="1:8" ht="15.75" x14ac:dyDescent="0.25">
      <c r="A5" s="144" t="s">
        <v>0</v>
      </c>
      <c r="B5" s="144"/>
      <c r="C5" s="144"/>
      <c r="D5" s="144"/>
      <c r="E5" s="144"/>
      <c r="F5" s="144"/>
      <c r="G5" s="144"/>
      <c r="H5" s="144"/>
    </row>
    <row r="6" spans="1:8" ht="18" x14ac:dyDescent="0.25">
      <c r="A6" s="2"/>
      <c r="B6" s="2"/>
      <c r="C6" s="2"/>
      <c r="D6" s="2"/>
      <c r="E6" s="2"/>
      <c r="F6" s="2"/>
      <c r="G6" s="3"/>
      <c r="H6" s="3"/>
    </row>
    <row r="7" spans="1:8" ht="15.75" x14ac:dyDescent="0.25">
      <c r="A7" s="144" t="s">
        <v>77</v>
      </c>
      <c r="B7" s="144"/>
      <c r="C7" s="144"/>
      <c r="D7" s="144"/>
      <c r="E7" s="144"/>
      <c r="F7" s="144"/>
      <c r="G7" s="144"/>
      <c r="H7" s="144"/>
    </row>
    <row r="8" spans="1:8" ht="18.75" thickBot="1" x14ac:dyDescent="0.3">
      <c r="A8" s="2"/>
      <c r="B8" s="2"/>
      <c r="C8" s="2"/>
      <c r="D8" s="2"/>
      <c r="E8" s="2"/>
      <c r="F8" s="2"/>
      <c r="G8" s="3"/>
      <c r="H8" s="3"/>
    </row>
    <row r="9" spans="1:8" s="96" customFormat="1" ht="12.75" x14ac:dyDescent="0.2">
      <c r="A9" s="91" t="s">
        <v>78</v>
      </c>
      <c r="B9" s="92" t="s">
        <v>79</v>
      </c>
      <c r="C9" s="92" t="s">
        <v>80</v>
      </c>
      <c r="D9" s="92" t="s">
        <v>3</v>
      </c>
      <c r="E9" s="93" t="s">
        <v>4</v>
      </c>
      <c r="F9" s="93" t="s">
        <v>81</v>
      </c>
      <c r="G9" s="94" t="s">
        <v>82</v>
      </c>
      <c r="H9" s="95" t="s">
        <v>83</v>
      </c>
    </row>
    <row r="10" spans="1:8" x14ac:dyDescent="0.25">
      <c r="A10" s="97"/>
      <c r="B10" s="98"/>
      <c r="C10" s="99" t="s">
        <v>84</v>
      </c>
      <c r="D10" s="98"/>
      <c r="E10" s="100"/>
      <c r="F10" s="100"/>
      <c r="G10" s="100"/>
      <c r="H10" s="101"/>
    </row>
    <row r="11" spans="1:8" ht="22.5" x14ac:dyDescent="0.25">
      <c r="A11" s="102">
        <v>8</v>
      </c>
      <c r="B11" s="103"/>
      <c r="C11" s="103" t="s">
        <v>85</v>
      </c>
      <c r="D11" s="104"/>
      <c r="E11" s="105"/>
      <c r="F11" s="105"/>
      <c r="G11" s="105"/>
      <c r="H11" s="106"/>
    </row>
    <row r="12" spans="1:8" x14ac:dyDescent="0.25">
      <c r="A12" s="102"/>
      <c r="B12" s="103"/>
      <c r="C12" s="107"/>
      <c r="D12" s="104"/>
      <c r="E12" s="105"/>
      <c r="F12" s="105"/>
      <c r="G12" s="105"/>
      <c r="H12" s="106"/>
    </row>
    <row r="13" spans="1:8" x14ac:dyDescent="0.25">
      <c r="A13" s="102"/>
      <c r="B13" s="103"/>
      <c r="C13" s="99" t="s">
        <v>86</v>
      </c>
      <c r="D13" s="104"/>
      <c r="E13" s="105"/>
      <c r="F13" s="105"/>
      <c r="G13" s="105"/>
      <c r="H13" s="106"/>
    </row>
    <row r="14" spans="1:8" ht="23.25" thickBot="1" x14ac:dyDescent="0.3">
      <c r="A14" s="108">
        <v>5</v>
      </c>
      <c r="B14" s="109"/>
      <c r="C14" s="110" t="s">
        <v>87</v>
      </c>
      <c r="D14" s="111"/>
      <c r="E14" s="112"/>
      <c r="F14" s="112"/>
      <c r="G14" s="112"/>
      <c r="H14" s="113"/>
    </row>
  </sheetData>
  <mergeCells count="3">
    <mergeCell ref="A2:H3"/>
    <mergeCell ref="A5:H5"/>
    <mergeCell ref="A7:H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8"/>
  <sheetViews>
    <sheetView workbookViewId="0">
      <selection activeCell="D19" sqref="D19"/>
    </sheetView>
  </sheetViews>
  <sheetFormatPr defaultRowHeight="11.25" x14ac:dyDescent="0.15"/>
  <cols>
    <col min="1" max="1" width="36.5703125" style="43" bestFit="1" customWidth="1"/>
    <col min="2" max="2" width="22.28515625" style="43" bestFit="1" customWidth="1"/>
    <col min="3" max="3" width="18.140625" style="43" customWidth="1"/>
    <col min="4" max="4" width="21.42578125" style="43" customWidth="1"/>
    <col min="5" max="6" width="20.85546875" style="43" bestFit="1" customWidth="1"/>
    <col min="7" max="16384" width="9.140625" style="43"/>
  </cols>
  <sheetData>
    <row r="1" spans="1:6" s="89" customFormat="1" x14ac:dyDescent="0.15"/>
    <row r="2" spans="1:6" s="114" customFormat="1" ht="15" customHeight="1" x14ac:dyDescent="0.25">
      <c r="A2" s="156" t="s">
        <v>27</v>
      </c>
      <c r="B2" s="156"/>
      <c r="C2" s="156"/>
      <c r="D2" s="156"/>
    </row>
    <row r="3" spans="1:6" s="114" customFormat="1" ht="15" customHeight="1" x14ac:dyDescent="0.25">
      <c r="A3" s="156"/>
      <c r="B3" s="156"/>
      <c r="C3" s="156"/>
      <c r="D3" s="156"/>
    </row>
    <row r="4" spans="1:6" s="89" customFormat="1" x14ac:dyDescent="0.15"/>
    <row r="5" spans="1:6" s="89" customFormat="1" x14ac:dyDescent="0.15"/>
    <row r="6" spans="1:6" s="89" customFormat="1" ht="15.75" x14ac:dyDescent="0.25">
      <c r="A6" s="157" t="s">
        <v>88</v>
      </c>
      <c r="B6" s="157"/>
      <c r="C6" s="157"/>
      <c r="D6" s="157"/>
      <c r="E6" s="115"/>
      <c r="F6" s="115"/>
    </row>
    <row r="8" spans="1:6" ht="12" thickBot="1" x14ac:dyDescent="0.2"/>
    <row r="9" spans="1:6" s="47" customFormat="1" ht="19.5" customHeight="1" thickBot="1" x14ac:dyDescent="0.2">
      <c r="A9" s="116" t="s">
        <v>30</v>
      </c>
      <c r="B9" s="116" t="s">
        <v>31</v>
      </c>
      <c r="C9" s="116" t="s">
        <v>4</v>
      </c>
      <c r="D9" s="116" t="s">
        <v>32</v>
      </c>
      <c r="E9" s="116" t="s">
        <v>33</v>
      </c>
      <c r="F9" s="116" t="s">
        <v>34</v>
      </c>
    </row>
    <row r="10" spans="1:6" s="89" customFormat="1" ht="19.5" customHeight="1" x14ac:dyDescent="0.2">
      <c r="A10" s="117" t="s">
        <v>89</v>
      </c>
      <c r="B10" s="118">
        <v>964136.59</v>
      </c>
      <c r="C10" s="118">
        <v>1113658.58</v>
      </c>
      <c r="D10" s="118">
        <f>1194023.41+7200</f>
        <v>1201223.4099999999</v>
      </c>
      <c r="E10" s="119">
        <f>1150023.41+7200</f>
        <v>1157223.4099999999</v>
      </c>
      <c r="F10" s="118">
        <f>1150023.41+7200</f>
        <v>1157223.4099999999</v>
      </c>
    </row>
    <row r="11" spans="1:6" s="52" customFormat="1" ht="25.5" x14ac:dyDescent="0.2">
      <c r="A11" s="70" t="s">
        <v>90</v>
      </c>
      <c r="B11" s="53">
        <v>400</v>
      </c>
      <c r="C11" s="53">
        <v>900</v>
      </c>
      <c r="D11" s="53">
        <v>900</v>
      </c>
      <c r="E11" s="54">
        <v>900</v>
      </c>
      <c r="F11" s="53">
        <v>900</v>
      </c>
    </row>
    <row r="12" spans="1:6" s="123" customFormat="1" ht="17.25" customHeight="1" x14ac:dyDescent="0.2">
      <c r="A12" s="120" t="s">
        <v>91</v>
      </c>
      <c r="B12" s="121">
        <v>400</v>
      </c>
      <c r="C12" s="121">
        <v>900</v>
      </c>
      <c r="D12" s="121">
        <v>900</v>
      </c>
      <c r="E12" s="122">
        <v>900</v>
      </c>
      <c r="F12" s="121">
        <v>900</v>
      </c>
    </row>
    <row r="13" spans="1:6" s="52" customFormat="1" ht="12.75" x14ac:dyDescent="0.2">
      <c r="A13" s="124" t="s">
        <v>92</v>
      </c>
      <c r="B13" s="53">
        <v>400</v>
      </c>
      <c r="C13" s="53">
        <v>400</v>
      </c>
      <c r="D13" s="53">
        <v>400</v>
      </c>
      <c r="E13" s="54">
        <v>400</v>
      </c>
      <c r="F13" s="53">
        <v>400</v>
      </c>
    </row>
    <row r="14" spans="1:6" s="52" customFormat="1" ht="12.75" x14ac:dyDescent="0.2">
      <c r="A14" s="125" t="s">
        <v>47</v>
      </c>
      <c r="B14" s="53">
        <v>400</v>
      </c>
      <c r="C14" s="53">
        <v>400</v>
      </c>
      <c r="D14" s="53">
        <v>400</v>
      </c>
      <c r="E14" s="54">
        <v>400</v>
      </c>
      <c r="F14" s="53">
        <v>400</v>
      </c>
    </row>
    <row r="15" spans="1:6" s="52" customFormat="1" ht="12.75" x14ac:dyDescent="0.2">
      <c r="A15" s="126" t="s">
        <v>49</v>
      </c>
      <c r="B15" s="53">
        <v>400</v>
      </c>
      <c r="C15" s="53">
        <v>400</v>
      </c>
      <c r="D15" s="53">
        <v>400</v>
      </c>
      <c r="E15" s="54">
        <v>400</v>
      </c>
      <c r="F15" s="53">
        <v>400</v>
      </c>
    </row>
    <row r="16" spans="1:6" s="52" customFormat="1" ht="25.5" x14ac:dyDescent="0.2">
      <c r="A16" s="124" t="s">
        <v>93</v>
      </c>
      <c r="B16" s="49"/>
      <c r="C16" s="53">
        <v>500</v>
      </c>
      <c r="D16" s="53">
        <v>500</v>
      </c>
      <c r="E16" s="54">
        <v>500</v>
      </c>
      <c r="F16" s="53">
        <v>500</v>
      </c>
    </row>
    <row r="17" spans="1:6" s="52" customFormat="1" ht="12.75" x14ac:dyDescent="0.2">
      <c r="A17" s="125" t="s">
        <v>47</v>
      </c>
      <c r="B17" s="49"/>
      <c r="C17" s="53">
        <v>500</v>
      </c>
      <c r="D17" s="53">
        <v>500</v>
      </c>
      <c r="E17" s="54">
        <v>500</v>
      </c>
      <c r="F17" s="53">
        <v>500</v>
      </c>
    </row>
    <row r="18" spans="1:6" s="52" customFormat="1" ht="12.75" x14ac:dyDescent="0.2">
      <c r="A18" s="126" t="s">
        <v>49</v>
      </c>
      <c r="B18" s="49"/>
      <c r="C18" s="53">
        <v>500</v>
      </c>
      <c r="D18" s="53">
        <v>500</v>
      </c>
      <c r="E18" s="54">
        <v>500</v>
      </c>
      <c r="F18" s="53">
        <v>500</v>
      </c>
    </row>
    <row r="19" spans="1:6" s="52" customFormat="1" ht="25.5" x14ac:dyDescent="0.2">
      <c r="A19" s="70" t="s">
        <v>94</v>
      </c>
      <c r="B19" s="53">
        <f>932683.95-334.94</f>
        <v>932349.01</v>
      </c>
      <c r="C19" s="53">
        <v>1085186.68</v>
      </c>
      <c r="D19" s="53">
        <f t="shared" ref="D19:F20" si="0">1124630+7200</f>
        <v>1131830</v>
      </c>
      <c r="E19" s="54">
        <f t="shared" si="0"/>
        <v>1131830</v>
      </c>
      <c r="F19" s="53">
        <f t="shared" si="0"/>
        <v>1131830</v>
      </c>
    </row>
    <row r="20" spans="1:6" s="123" customFormat="1" ht="12.75" x14ac:dyDescent="0.2">
      <c r="A20" s="120" t="s">
        <v>95</v>
      </c>
      <c r="B20" s="121">
        <f>916340.24-334.94</f>
        <v>916005.3</v>
      </c>
      <c r="C20" s="121">
        <v>1085186.68</v>
      </c>
      <c r="D20" s="121">
        <f t="shared" si="0"/>
        <v>1131830</v>
      </c>
      <c r="E20" s="54">
        <f t="shared" si="0"/>
        <v>1131830</v>
      </c>
      <c r="F20" s="121">
        <f t="shared" si="0"/>
        <v>1131830</v>
      </c>
    </row>
    <row r="21" spans="1:6" s="52" customFormat="1" ht="12.75" x14ac:dyDescent="0.2">
      <c r="A21" s="124" t="s">
        <v>92</v>
      </c>
      <c r="B21" s="53">
        <v>5000</v>
      </c>
      <c r="C21" s="49"/>
      <c r="D21" s="49"/>
      <c r="E21" s="50"/>
      <c r="F21" s="49"/>
    </row>
    <row r="22" spans="1:6" s="52" customFormat="1" ht="12.75" x14ac:dyDescent="0.2">
      <c r="A22" s="125" t="s">
        <v>47</v>
      </c>
      <c r="B22" s="53">
        <v>5000</v>
      </c>
      <c r="C22" s="49"/>
      <c r="D22" s="49"/>
      <c r="E22" s="50"/>
      <c r="F22" s="49"/>
    </row>
    <row r="23" spans="1:6" s="52" customFormat="1" ht="12.75" x14ac:dyDescent="0.2">
      <c r="A23" s="126" t="s">
        <v>49</v>
      </c>
      <c r="B23" s="53">
        <v>5000</v>
      </c>
      <c r="C23" s="49"/>
      <c r="D23" s="49"/>
      <c r="E23" s="50"/>
      <c r="F23" s="49"/>
    </row>
    <row r="24" spans="1:6" s="52" customFormat="1" ht="25.5" x14ac:dyDescent="0.2">
      <c r="A24" s="124" t="s">
        <v>96</v>
      </c>
      <c r="B24" s="53">
        <v>1000</v>
      </c>
      <c r="C24" s="49"/>
      <c r="D24" s="49"/>
      <c r="E24" s="50"/>
      <c r="F24" s="49"/>
    </row>
    <row r="25" spans="1:6" s="52" customFormat="1" ht="12.75" x14ac:dyDescent="0.2">
      <c r="A25" s="125" t="s">
        <v>47</v>
      </c>
      <c r="B25" s="53">
        <v>1000</v>
      </c>
      <c r="C25" s="49"/>
      <c r="D25" s="49"/>
      <c r="E25" s="50"/>
      <c r="F25" s="49"/>
    </row>
    <row r="26" spans="1:6" s="52" customFormat="1" ht="12.75" x14ac:dyDescent="0.2">
      <c r="A26" s="126" t="s">
        <v>49</v>
      </c>
      <c r="B26" s="53">
        <v>1000</v>
      </c>
      <c r="C26" s="49"/>
      <c r="D26" s="49"/>
      <c r="E26" s="50"/>
      <c r="F26" s="49"/>
    </row>
    <row r="27" spans="1:6" s="52" customFormat="1" ht="25.5" x14ac:dyDescent="0.2">
      <c r="A27" s="124" t="s">
        <v>93</v>
      </c>
      <c r="B27" s="53">
        <v>7236.71</v>
      </c>
      <c r="C27" s="53">
        <v>9000</v>
      </c>
      <c r="D27" s="53">
        <v>9300</v>
      </c>
      <c r="E27" s="54">
        <v>9300</v>
      </c>
      <c r="F27" s="53">
        <v>9300</v>
      </c>
    </row>
    <row r="28" spans="1:6" s="52" customFormat="1" ht="12.75" x14ac:dyDescent="0.2">
      <c r="A28" s="125" t="s">
        <v>47</v>
      </c>
      <c r="B28" s="53">
        <v>7236.71</v>
      </c>
      <c r="C28" s="53">
        <v>9000</v>
      </c>
      <c r="D28" s="53">
        <v>9300</v>
      </c>
      <c r="E28" s="54">
        <v>9300</v>
      </c>
      <c r="F28" s="53">
        <v>9300</v>
      </c>
    </row>
    <row r="29" spans="1:6" s="52" customFormat="1" ht="12.75" x14ac:dyDescent="0.2">
      <c r="A29" s="126" t="s">
        <v>49</v>
      </c>
      <c r="B29" s="53">
        <v>7236.71</v>
      </c>
      <c r="C29" s="53">
        <v>8990</v>
      </c>
      <c r="D29" s="53">
        <v>9290</v>
      </c>
      <c r="E29" s="54">
        <v>9290</v>
      </c>
      <c r="F29" s="53">
        <v>9290</v>
      </c>
    </row>
    <row r="30" spans="1:6" s="52" customFormat="1" ht="12.75" x14ac:dyDescent="0.2">
      <c r="A30" s="126" t="s">
        <v>50</v>
      </c>
      <c r="B30" s="49"/>
      <c r="C30" s="53">
        <v>10</v>
      </c>
      <c r="D30" s="53">
        <v>10</v>
      </c>
      <c r="E30" s="54">
        <v>10</v>
      </c>
      <c r="F30" s="53">
        <v>10</v>
      </c>
    </row>
    <row r="31" spans="1:6" s="52" customFormat="1" ht="38.25" x14ac:dyDescent="0.2">
      <c r="A31" s="124" t="s">
        <v>97</v>
      </c>
      <c r="B31" s="49"/>
      <c r="C31" s="53">
        <v>3086.68</v>
      </c>
      <c r="D31" s="49"/>
      <c r="E31" s="50"/>
      <c r="F31" s="49"/>
    </row>
    <row r="32" spans="1:6" s="52" customFormat="1" ht="12.75" x14ac:dyDescent="0.2">
      <c r="A32" s="125" t="s">
        <v>47</v>
      </c>
      <c r="B32" s="49"/>
      <c r="C32" s="53">
        <v>3086.68</v>
      </c>
      <c r="D32" s="49"/>
      <c r="E32" s="50"/>
      <c r="F32" s="49"/>
    </row>
    <row r="33" spans="1:6" s="52" customFormat="1" ht="12.75" x14ac:dyDescent="0.2">
      <c r="A33" s="126" t="s">
        <v>49</v>
      </c>
      <c r="B33" s="49"/>
      <c r="C33" s="53">
        <v>3086.68</v>
      </c>
      <c r="D33" s="49"/>
      <c r="E33" s="50"/>
      <c r="F33" s="49"/>
    </row>
    <row r="34" spans="1:6" s="52" customFormat="1" ht="25.5" x14ac:dyDescent="0.2">
      <c r="A34" s="124" t="s">
        <v>98</v>
      </c>
      <c r="B34" s="53">
        <v>14870.05</v>
      </c>
      <c r="C34" s="53">
        <v>1000</v>
      </c>
      <c r="D34" s="53">
        <v>1100</v>
      </c>
      <c r="E34" s="54">
        <v>1100</v>
      </c>
      <c r="F34" s="53">
        <v>1100</v>
      </c>
    </row>
    <row r="35" spans="1:6" s="52" customFormat="1" ht="12.75" x14ac:dyDescent="0.2">
      <c r="A35" s="125" t="s">
        <v>47</v>
      </c>
      <c r="B35" s="53">
        <v>14870.05</v>
      </c>
      <c r="C35" s="53">
        <v>1000</v>
      </c>
      <c r="D35" s="53">
        <v>1100</v>
      </c>
      <c r="E35" s="54">
        <v>1100</v>
      </c>
      <c r="F35" s="53">
        <v>1100</v>
      </c>
    </row>
    <row r="36" spans="1:6" s="52" customFormat="1" ht="12.75" x14ac:dyDescent="0.2">
      <c r="A36" s="126" t="s">
        <v>49</v>
      </c>
      <c r="B36" s="53">
        <v>14870.05</v>
      </c>
      <c r="C36" s="53">
        <v>1000</v>
      </c>
      <c r="D36" s="53">
        <v>1100</v>
      </c>
      <c r="E36" s="54">
        <v>1100</v>
      </c>
      <c r="F36" s="53">
        <v>1100</v>
      </c>
    </row>
    <row r="37" spans="1:6" s="52" customFormat="1" ht="25.5" x14ac:dyDescent="0.2">
      <c r="A37" s="124" t="s">
        <v>99</v>
      </c>
      <c r="B37" s="53">
        <f>101270.41-334.94</f>
        <v>100935.47</v>
      </c>
      <c r="C37" s="53">
        <v>98100</v>
      </c>
      <c r="D37" s="53">
        <f>97300+7200</f>
        <v>104500</v>
      </c>
      <c r="E37" s="54">
        <v>104500</v>
      </c>
      <c r="F37" s="53">
        <f>97300+7200</f>
        <v>104500</v>
      </c>
    </row>
    <row r="38" spans="1:6" s="52" customFormat="1" ht="12.75" x14ac:dyDescent="0.2">
      <c r="A38" s="125" t="s">
        <v>47</v>
      </c>
      <c r="B38" s="53">
        <v>101270.41</v>
      </c>
      <c r="C38" s="53">
        <v>98100</v>
      </c>
      <c r="D38" s="53">
        <f>97300+7200</f>
        <v>104500</v>
      </c>
      <c r="E38" s="54">
        <v>104500</v>
      </c>
      <c r="F38" s="53">
        <f>97300+7200</f>
        <v>104500</v>
      </c>
    </row>
    <row r="39" spans="1:6" s="52" customFormat="1" ht="12.75" x14ac:dyDescent="0.2">
      <c r="A39" s="126" t="s">
        <v>49</v>
      </c>
      <c r="B39" s="53">
        <f>100875.41+334.94</f>
        <v>101210.35</v>
      </c>
      <c r="C39" s="53">
        <v>97700</v>
      </c>
      <c r="D39" s="53">
        <f>96900+7200</f>
        <v>104100</v>
      </c>
      <c r="E39" s="54">
        <v>104100</v>
      </c>
      <c r="F39" s="53">
        <f>96900+7200</f>
        <v>104100</v>
      </c>
    </row>
    <row r="40" spans="1:6" s="52" customFormat="1" ht="12.75" x14ac:dyDescent="0.2">
      <c r="A40" s="126" t="s">
        <v>50</v>
      </c>
      <c r="B40" s="53">
        <v>395</v>
      </c>
      <c r="C40" s="53">
        <v>400</v>
      </c>
      <c r="D40" s="53">
        <v>400</v>
      </c>
      <c r="E40" s="54">
        <v>400</v>
      </c>
      <c r="F40" s="53">
        <v>400</v>
      </c>
    </row>
    <row r="41" spans="1:6" s="52" customFormat="1" ht="25.5" x14ac:dyDescent="0.2">
      <c r="A41" s="124" t="s">
        <v>100</v>
      </c>
      <c r="B41" s="53">
        <v>785333.49</v>
      </c>
      <c r="C41" s="53">
        <v>970000</v>
      </c>
      <c r="D41" s="53">
        <v>1016330</v>
      </c>
      <c r="E41" s="54">
        <v>1016330</v>
      </c>
      <c r="F41" s="53">
        <v>1016330</v>
      </c>
    </row>
    <row r="42" spans="1:6" s="52" customFormat="1" ht="12.75" x14ac:dyDescent="0.2">
      <c r="A42" s="125" t="s">
        <v>47</v>
      </c>
      <c r="B42" s="53">
        <v>785333.49</v>
      </c>
      <c r="C42" s="53">
        <v>970000</v>
      </c>
      <c r="D42" s="53">
        <v>1016330</v>
      </c>
      <c r="E42" s="54">
        <v>1016330</v>
      </c>
      <c r="F42" s="53">
        <v>1016330</v>
      </c>
    </row>
    <row r="43" spans="1:6" s="52" customFormat="1" ht="12.75" x14ac:dyDescent="0.2">
      <c r="A43" s="126" t="s">
        <v>48</v>
      </c>
      <c r="B43" s="53">
        <v>781274.62</v>
      </c>
      <c r="C43" s="53">
        <v>966250</v>
      </c>
      <c r="D43" s="53">
        <v>1013530</v>
      </c>
      <c r="E43" s="54">
        <v>1013530</v>
      </c>
      <c r="F43" s="53">
        <v>1013530</v>
      </c>
    </row>
    <row r="44" spans="1:6" s="52" customFormat="1" ht="12.75" x14ac:dyDescent="0.2">
      <c r="A44" s="126" t="s">
        <v>49</v>
      </c>
      <c r="B44" s="53">
        <v>3469.63</v>
      </c>
      <c r="C44" s="53">
        <v>3180</v>
      </c>
      <c r="D44" s="53">
        <v>2800</v>
      </c>
      <c r="E44" s="54">
        <v>2800</v>
      </c>
      <c r="F44" s="53">
        <v>2800</v>
      </c>
    </row>
    <row r="45" spans="1:6" s="52" customFormat="1" ht="12.75" x14ac:dyDescent="0.2">
      <c r="A45" s="126" t="s">
        <v>50</v>
      </c>
      <c r="B45" s="53">
        <v>589.24</v>
      </c>
      <c r="C45" s="53">
        <v>570</v>
      </c>
      <c r="D45" s="49"/>
      <c r="E45" s="50"/>
      <c r="F45" s="49"/>
    </row>
    <row r="46" spans="1:6" s="52" customFormat="1" ht="25.5" x14ac:dyDescent="0.2">
      <c r="A46" s="124" t="s">
        <v>101</v>
      </c>
      <c r="B46" s="53">
        <v>591.38</v>
      </c>
      <c r="C46" s="53">
        <v>3000</v>
      </c>
      <c r="D46" s="49"/>
      <c r="E46" s="50"/>
      <c r="F46" s="49"/>
    </row>
    <row r="47" spans="1:6" s="52" customFormat="1" ht="12.75" x14ac:dyDescent="0.2">
      <c r="A47" s="125" t="s">
        <v>47</v>
      </c>
      <c r="B47" s="53">
        <v>591.38</v>
      </c>
      <c r="C47" s="53">
        <v>3000</v>
      </c>
      <c r="D47" s="49"/>
      <c r="E47" s="50"/>
      <c r="F47" s="49"/>
    </row>
    <row r="48" spans="1:6" s="52" customFormat="1" ht="12.75" x14ac:dyDescent="0.2">
      <c r="A48" s="126" t="s">
        <v>49</v>
      </c>
      <c r="B48" s="53">
        <v>570.99</v>
      </c>
      <c r="C48" s="53">
        <v>3000</v>
      </c>
      <c r="D48" s="49"/>
      <c r="E48" s="50"/>
      <c r="F48" s="49"/>
    </row>
    <row r="49" spans="1:6" s="52" customFormat="1" ht="12.75" x14ac:dyDescent="0.2">
      <c r="A49" s="126" t="s">
        <v>50</v>
      </c>
      <c r="B49" s="53">
        <v>20.39</v>
      </c>
      <c r="C49" s="49"/>
      <c r="D49" s="49"/>
      <c r="E49" s="50"/>
      <c r="F49" s="49"/>
    </row>
    <row r="50" spans="1:6" s="52" customFormat="1" ht="25.5" x14ac:dyDescent="0.2">
      <c r="A50" s="124" t="s">
        <v>102</v>
      </c>
      <c r="B50" s="53">
        <v>349.65</v>
      </c>
      <c r="C50" s="53">
        <v>500</v>
      </c>
      <c r="D50" s="53">
        <v>500</v>
      </c>
      <c r="E50" s="54">
        <v>500</v>
      </c>
      <c r="F50" s="53">
        <v>500</v>
      </c>
    </row>
    <row r="51" spans="1:6" s="52" customFormat="1" ht="12.75" x14ac:dyDescent="0.2">
      <c r="A51" s="125" t="s">
        <v>47</v>
      </c>
      <c r="B51" s="53">
        <v>349.65</v>
      </c>
      <c r="C51" s="53">
        <v>500</v>
      </c>
      <c r="D51" s="53">
        <v>500</v>
      </c>
      <c r="E51" s="54">
        <v>500</v>
      </c>
      <c r="F51" s="53">
        <v>500</v>
      </c>
    </row>
    <row r="52" spans="1:6" s="52" customFormat="1" ht="12.75" x14ac:dyDescent="0.2">
      <c r="A52" s="126" t="s">
        <v>49</v>
      </c>
      <c r="B52" s="53">
        <v>349.65</v>
      </c>
      <c r="C52" s="53">
        <v>500</v>
      </c>
      <c r="D52" s="53">
        <v>500</v>
      </c>
      <c r="E52" s="54">
        <v>500</v>
      </c>
      <c r="F52" s="53">
        <v>500</v>
      </c>
    </row>
    <row r="53" spans="1:6" s="52" customFormat="1" ht="51" x14ac:dyDescent="0.2">
      <c r="A53" s="124" t="s">
        <v>103</v>
      </c>
      <c r="B53" s="53">
        <v>688.55</v>
      </c>
      <c r="C53" s="53">
        <v>500</v>
      </c>
      <c r="D53" s="53">
        <v>100</v>
      </c>
      <c r="E53" s="54">
        <v>100</v>
      </c>
      <c r="F53" s="53">
        <v>100</v>
      </c>
    </row>
    <row r="54" spans="1:6" s="52" customFormat="1" ht="12.75" x14ac:dyDescent="0.2">
      <c r="A54" s="125" t="s">
        <v>47</v>
      </c>
      <c r="B54" s="53">
        <v>688.55</v>
      </c>
      <c r="C54" s="53">
        <v>500</v>
      </c>
      <c r="D54" s="53">
        <v>100</v>
      </c>
      <c r="E54" s="54">
        <v>100</v>
      </c>
      <c r="F54" s="53">
        <v>100</v>
      </c>
    </row>
    <row r="55" spans="1:6" s="52" customFormat="1" ht="12.75" x14ac:dyDescent="0.2">
      <c r="A55" s="126" t="s">
        <v>49</v>
      </c>
      <c r="B55" s="53">
        <v>688.55</v>
      </c>
      <c r="C55" s="53">
        <v>500</v>
      </c>
      <c r="D55" s="53">
        <v>100</v>
      </c>
      <c r="E55" s="54">
        <v>100</v>
      </c>
      <c r="F55" s="53">
        <v>100</v>
      </c>
    </row>
    <row r="56" spans="1:6" s="123" customFormat="1" ht="25.5" x14ac:dyDescent="0.2">
      <c r="A56" s="120" t="s">
        <v>104</v>
      </c>
      <c r="B56" s="121">
        <v>16343.71</v>
      </c>
      <c r="C56" s="127"/>
      <c r="D56" s="127"/>
      <c r="E56" s="128"/>
      <c r="F56" s="127"/>
    </row>
    <row r="57" spans="1:6" s="52" customFormat="1" ht="25.5" x14ac:dyDescent="0.2">
      <c r="A57" s="124" t="s">
        <v>99</v>
      </c>
      <c r="B57" s="53">
        <v>16343.71</v>
      </c>
      <c r="C57" s="49"/>
      <c r="D57" s="49"/>
      <c r="E57" s="50"/>
      <c r="F57" s="49"/>
    </row>
    <row r="58" spans="1:6" s="52" customFormat="1" ht="12.75" x14ac:dyDescent="0.2">
      <c r="A58" s="125" t="s">
        <v>47</v>
      </c>
      <c r="B58" s="53">
        <v>16343.71</v>
      </c>
      <c r="C58" s="49"/>
      <c r="D58" s="49"/>
      <c r="E58" s="50"/>
      <c r="F58" s="49"/>
    </row>
    <row r="59" spans="1:6" s="52" customFormat="1" ht="12.75" x14ac:dyDescent="0.2">
      <c r="A59" s="126" t="s">
        <v>49</v>
      </c>
      <c r="B59" s="53">
        <v>16343.71</v>
      </c>
      <c r="C59" s="49"/>
      <c r="D59" s="49"/>
      <c r="E59" s="50"/>
      <c r="F59" s="49"/>
    </row>
    <row r="60" spans="1:6" s="52" customFormat="1" ht="38.25" x14ac:dyDescent="0.2">
      <c r="A60" s="70" t="s">
        <v>105</v>
      </c>
      <c r="B60" s="53">
        <v>16957.48</v>
      </c>
      <c r="C60" s="53">
        <v>18151.900000000001</v>
      </c>
      <c r="D60" s="53">
        <v>22023.41</v>
      </c>
      <c r="E60" s="54">
        <v>22023.41</v>
      </c>
      <c r="F60" s="53">
        <v>22023.41</v>
      </c>
    </row>
    <row r="61" spans="1:6" s="123" customFormat="1" ht="25.5" x14ac:dyDescent="0.2">
      <c r="A61" s="120" t="s">
        <v>106</v>
      </c>
      <c r="B61" s="121">
        <v>6680</v>
      </c>
      <c r="C61" s="121">
        <v>8030</v>
      </c>
      <c r="D61" s="121">
        <v>5000</v>
      </c>
      <c r="E61" s="122">
        <v>5000</v>
      </c>
      <c r="F61" s="121">
        <v>5000</v>
      </c>
    </row>
    <row r="62" spans="1:6" s="52" customFormat="1" ht="12.75" x14ac:dyDescent="0.2">
      <c r="A62" s="124" t="s">
        <v>92</v>
      </c>
      <c r="B62" s="53">
        <v>3450</v>
      </c>
      <c r="C62" s="53">
        <v>3900</v>
      </c>
      <c r="D62" s="53">
        <v>2600</v>
      </c>
      <c r="E62" s="54">
        <v>2600</v>
      </c>
      <c r="F62" s="53">
        <v>2600</v>
      </c>
    </row>
    <row r="63" spans="1:6" s="52" customFormat="1" ht="12.75" x14ac:dyDescent="0.2">
      <c r="A63" s="125" t="s">
        <v>47</v>
      </c>
      <c r="B63" s="53">
        <v>3450</v>
      </c>
      <c r="C63" s="53">
        <v>3900</v>
      </c>
      <c r="D63" s="53">
        <v>2600</v>
      </c>
      <c r="E63" s="54">
        <v>2600</v>
      </c>
      <c r="F63" s="53">
        <v>2600</v>
      </c>
    </row>
    <row r="64" spans="1:6" s="52" customFormat="1" ht="12.75" x14ac:dyDescent="0.2">
      <c r="A64" s="126" t="s">
        <v>48</v>
      </c>
      <c r="B64" s="53">
        <v>774.22</v>
      </c>
      <c r="C64" s="49"/>
      <c r="D64" s="49"/>
      <c r="E64" s="50"/>
      <c r="F64" s="49"/>
    </row>
    <row r="65" spans="1:6" s="52" customFormat="1" ht="12.75" x14ac:dyDescent="0.2">
      <c r="A65" s="126" t="s">
        <v>49</v>
      </c>
      <c r="B65" s="53">
        <v>2675.78</v>
      </c>
      <c r="C65" s="53">
        <v>3900</v>
      </c>
      <c r="D65" s="53">
        <v>2600</v>
      </c>
      <c r="E65" s="54">
        <v>2600</v>
      </c>
      <c r="F65" s="53">
        <v>2600</v>
      </c>
    </row>
    <row r="66" spans="1:6" s="52" customFormat="1" ht="25.5" x14ac:dyDescent="0.2">
      <c r="A66" s="124" t="s">
        <v>100</v>
      </c>
      <c r="B66" s="53">
        <v>3230</v>
      </c>
      <c r="C66" s="53">
        <v>4130</v>
      </c>
      <c r="D66" s="53">
        <v>2400</v>
      </c>
      <c r="E66" s="54">
        <v>2400</v>
      </c>
      <c r="F66" s="53">
        <v>2400</v>
      </c>
    </row>
    <row r="67" spans="1:6" s="52" customFormat="1" ht="12.75" x14ac:dyDescent="0.2">
      <c r="A67" s="125" t="s">
        <v>47</v>
      </c>
      <c r="B67" s="53">
        <v>2577</v>
      </c>
      <c r="C67" s="53">
        <v>4130</v>
      </c>
      <c r="D67" s="53">
        <v>2400</v>
      </c>
      <c r="E67" s="54">
        <v>2400</v>
      </c>
      <c r="F67" s="53">
        <v>2400</v>
      </c>
    </row>
    <row r="68" spans="1:6" s="52" customFormat="1" ht="12.75" x14ac:dyDescent="0.2">
      <c r="A68" s="126" t="s">
        <v>49</v>
      </c>
      <c r="B68" s="53">
        <v>2577</v>
      </c>
      <c r="C68" s="53">
        <v>4130</v>
      </c>
      <c r="D68" s="53">
        <v>2400</v>
      </c>
      <c r="E68" s="54">
        <v>2400</v>
      </c>
      <c r="F68" s="53">
        <v>2400</v>
      </c>
    </row>
    <row r="69" spans="1:6" s="52" customFormat="1" ht="25.5" x14ac:dyDescent="0.2">
      <c r="A69" s="125" t="s">
        <v>52</v>
      </c>
      <c r="B69" s="53">
        <v>653</v>
      </c>
      <c r="C69" s="49"/>
      <c r="D69" s="49"/>
      <c r="E69" s="50"/>
      <c r="F69" s="49"/>
    </row>
    <row r="70" spans="1:6" s="52" customFormat="1" ht="38.25" x14ac:dyDescent="0.2">
      <c r="A70" s="126" t="s">
        <v>53</v>
      </c>
      <c r="B70" s="53">
        <v>653</v>
      </c>
      <c r="C70" s="49"/>
      <c r="D70" s="49"/>
      <c r="E70" s="50"/>
      <c r="F70" s="49"/>
    </row>
    <row r="71" spans="1:6" s="123" customFormat="1" ht="25.5" x14ac:dyDescent="0.2">
      <c r="A71" s="120" t="s">
        <v>107</v>
      </c>
      <c r="B71" s="121">
        <v>9566.1</v>
      </c>
      <c r="C71" s="121">
        <v>9860.9</v>
      </c>
      <c r="D71" s="121">
        <v>16723.41</v>
      </c>
      <c r="E71" s="122">
        <v>16723.41</v>
      </c>
      <c r="F71" s="121">
        <v>16723.41</v>
      </c>
    </row>
    <row r="72" spans="1:6" s="52" customFormat="1" ht="12.75" x14ac:dyDescent="0.2">
      <c r="A72" s="124" t="s">
        <v>92</v>
      </c>
      <c r="B72" s="53">
        <v>4258.5600000000004</v>
      </c>
      <c r="C72" s="53">
        <v>6085.61</v>
      </c>
      <c r="D72" s="53">
        <v>5443.42</v>
      </c>
      <c r="E72" s="54">
        <v>5443.42</v>
      </c>
      <c r="F72" s="53">
        <v>5443.42</v>
      </c>
    </row>
    <row r="73" spans="1:6" s="52" customFormat="1" ht="12.75" x14ac:dyDescent="0.2">
      <c r="A73" s="125" t="s">
        <v>47</v>
      </c>
      <c r="B73" s="53">
        <v>4258.5600000000004</v>
      </c>
      <c r="C73" s="53">
        <v>6085.61</v>
      </c>
      <c r="D73" s="53">
        <v>5443.42</v>
      </c>
      <c r="E73" s="54">
        <v>5443.42</v>
      </c>
      <c r="F73" s="53">
        <v>5443.42</v>
      </c>
    </row>
    <row r="74" spans="1:6" s="52" customFormat="1" ht="12.75" x14ac:dyDescent="0.2">
      <c r="A74" s="126" t="s">
        <v>48</v>
      </c>
      <c r="B74" s="53">
        <v>4258.5600000000004</v>
      </c>
      <c r="C74" s="53">
        <v>6085.61</v>
      </c>
      <c r="D74" s="53">
        <v>5443.42</v>
      </c>
      <c r="E74" s="54">
        <v>5443.42</v>
      </c>
      <c r="F74" s="53">
        <v>5443.42</v>
      </c>
    </row>
    <row r="75" spans="1:6" s="52" customFormat="1" ht="25.5" x14ac:dyDescent="0.2">
      <c r="A75" s="124" t="s">
        <v>108</v>
      </c>
      <c r="B75" s="53">
        <v>1039.6300000000001</v>
      </c>
      <c r="C75" s="49"/>
      <c r="D75" s="49"/>
      <c r="E75" s="50"/>
      <c r="F75" s="49"/>
    </row>
    <row r="76" spans="1:6" s="52" customFormat="1" ht="12.75" x14ac:dyDescent="0.2">
      <c r="A76" s="125" t="s">
        <v>47</v>
      </c>
      <c r="B76" s="53">
        <v>1039.6300000000001</v>
      </c>
      <c r="C76" s="49"/>
      <c r="D76" s="49"/>
      <c r="E76" s="50"/>
      <c r="F76" s="49"/>
    </row>
    <row r="77" spans="1:6" s="52" customFormat="1" ht="12.75" x14ac:dyDescent="0.2">
      <c r="A77" s="126" t="s">
        <v>48</v>
      </c>
      <c r="B77" s="53">
        <v>1039.6300000000001</v>
      </c>
      <c r="C77" s="49"/>
      <c r="D77" s="49"/>
      <c r="E77" s="50"/>
      <c r="F77" s="49"/>
    </row>
    <row r="78" spans="1:6" s="52" customFormat="1" ht="25.5" x14ac:dyDescent="0.2">
      <c r="A78" s="124" t="s">
        <v>109</v>
      </c>
      <c r="B78" s="53">
        <v>404.73</v>
      </c>
      <c r="C78" s="53">
        <v>698.92</v>
      </c>
      <c r="D78" s="53">
        <v>3416.66</v>
      </c>
      <c r="E78" s="54">
        <v>3416.66</v>
      </c>
      <c r="F78" s="53">
        <v>3416.66</v>
      </c>
    </row>
    <row r="79" spans="1:6" s="52" customFormat="1" ht="12.75" x14ac:dyDescent="0.2">
      <c r="A79" s="125" t="s">
        <v>47</v>
      </c>
      <c r="B79" s="53">
        <v>404.73</v>
      </c>
      <c r="C79" s="53">
        <v>698.92</v>
      </c>
      <c r="D79" s="53">
        <v>3416.66</v>
      </c>
      <c r="E79" s="54">
        <v>3416.66</v>
      </c>
      <c r="F79" s="53">
        <v>3416.66</v>
      </c>
    </row>
    <row r="80" spans="1:6" s="52" customFormat="1" ht="12.75" x14ac:dyDescent="0.2">
      <c r="A80" s="126" t="s">
        <v>48</v>
      </c>
      <c r="B80" s="53">
        <v>404.73</v>
      </c>
      <c r="C80" s="53">
        <v>698.92</v>
      </c>
      <c r="D80" s="53">
        <v>3416.66</v>
      </c>
      <c r="E80" s="54">
        <v>3416.66</v>
      </c>
      <c r="F80" s="53">
        <v>3416.66</v>
      </c>
    </row>
    <row r="81" spans="1:6" s="52" customFormat="1" ht="25.5" x14ac:dyDescent="0.2">
      <c r="A81" s="124" t="s">
        <v>110</v>
      </c>
      <c r="B81" s="53">
        <v>3863.18</v>
      </c>
      <c r="C81" s="53">
        <v>2304.73</v>
      </c>
      <c r="D81" s="53">
        <v>7863.33</v>
      </c>
      <c r="E81" s="54">
        <v>7863.33</v>
      </c>
      <c r="F81" s="53">
        <v>7863.33</v>
      </c>
    </row>
    <row r="82" spans="1:6" s="52" customFormat="1" ht="12.75" x14ac:dyDescent="0.2">
      <c r="A82" s="125" t="s">
        <v>47</v>
      </c>
      <c r="B82" s="53">
        <v>3863.18</v>
      </c>
      <c r="C82" s="53">
        <v>2304.73</v>
      </c>
      <c r="D82" s="53">
        <v>7863.33</v>
      </c>
      <c r="E82" s="54">
        <v>7863.33</v>
      </c>
      <c r="F82" s="53">
        <v>7863.33</v>
      </c>
    </row>
    <row r="83" spans="1:6" s="52" customFormat="1" ht="12.75" x14ac:dyDescent="0.2">
      <c r="A83" s="126" t="s">
        <v>48</v>
      </c>
      <c r="B83" s="53">
        <v>3863.18</v>
      </c>
      <c r="C83" s="53">
        <v>2237.23</v>
      </c>
      <c r="D83" s="53">
        <v>7803.33</v>
      </c>
      <c r="E83" s="54">
        <v>7803.33</v>
      </c>
      <c r="F83" s="53">
        <v>7803.33</v>
      </c>
    </row>
    <row r="84" spans="1:6" s="52" customFormat="1" ht="12.75" x14ac:dyDescent="0.2">
      <c r="A84" s="126" t="s">
        <v>49</v>
      </c>
      <c r="B84" s="49"/>
      <c r="C84" s="53">
        <v>67.5</v>
      </c>
      <c r="D84" s="53">
        <v>60</v>
      </c>
      <c r="E84" s="54">
        <v>60</v>
      </c>
      <c r="F84" s="53">
        <v>60</v>
      </c>
    </row>
    <row r="85" spans="1:6" s="52" customFormat="1" ht="25.5" x14ac:dyDescent="0.2">
      <c r="A85" s="124" t="s">
        <v>111</v>
      </c>
      <c r="B85" s="49"/>
      <c r="C85" s="53">
        <v>771.64</v>
      </c>
      <c r="D85" s="49"/>
      <c r="E85" s="50"/>
      <c r="F85" s="49"/>
    </row>
    <row r="86" spans="1:6" s="52" customFormat="1" ht="12.75" x14ac:dyDescent="0.2">
      <c r="A86" s="125" t="s">
        <v>47</v>
      </c>
      <c r="B86" s="49"/>
      <c r="C86" s="53">
        <v>771.64</v>
      </c>
      <c r="D86" s="49"/>
      <c r="E86" s="50"/>
      <c r="F86" s="49"/>
    </row>
    <row r="87" spans="1:6" s="52" customFormat="1" ht="12.75" x14ac:dyDescent="0.2">
      <c r="A87" s="126" t="s">
        <v>48</v>
      </c>
      <c r="B87" s="49"/>
      <c r="C87" s="53">
        <v>771.64</v>
      </c>
      <c r="D87" s="49"/>
      <c r="E87" s="50"/>
      <c r="F87" s="49"/>
    </row>
    <row r="88" spans="1:6" s="123" customFormat="1" ht="12.75" x14ac:dyDescent="0.2">
      <c r="A88" s="120" t="s">
        <v>112</v>
      </c>
      <c r="B88" s="121">
        <v>470</v>
      </c>
      <c r="C88" s="127"/>
      <c r="D88" s="127"/>
      <c r="E88" s="128"/>
      <c r="F88" s="127"/>
    </row>
    <row r="89" spans="1:6" s="52" customFormat="1" ht="12.75" x14ac:dyDescent="0.2">
      <c r="A89" s="124" t="s">
        <v>92</v>
      </c>
      <c r="B89" s="53">
        <v>470</v>
      </c>
      <c r="C89" s="49"/>
      <c r="D89" s="49"/>
      <c r="E89" s="50"/>
      <c r="F89" s="49"/>
    </row>
    <row r="90" spans="1:6" s="52" customFormat="1" ht="12.75" x14ac:dyDescent="0.2">
      <c r="A90" s="125" t="s">
        <v>47</v>
      </c>
      <c r="B90" s="53">
        <v>470</v>
      </c>
      <c r="C90" s="49"/>
      <c r="D90" s="49"/>
      <c r="E90" s="50"/>
      <c r="F90" s="49"/>
    </row>
    <row r="91" spans="1:6" s="52" customFormat="1" ht="12.75" x14ac:dyDescent="0.2">
      <c r="A91" s="126" t="s">
        <v>49</v>
      </c>
      <c r="B91" s="53">
        <v>470</v>
      </c>
      <c r="C91" s="49"/>
      <c r="D91" s="49"/>
      <c r="E91" s="50"/>
      <c r="F91" s="49"/>
    </row>
    <row r="92" spans="1:6" s="123" customFormat="1" ht="25.5" x14ac:dyDescent="0.2">
      <c r="A92" s="120" t="s">
        <v>113</v>
      </c>
      <c r="B92" s="121">
        <v>241.38</v>
      </c>
      <c r="C92" s="121">
        <v>261</v>
      </c>
      <c r="D92" s="121">
        <v>300</v>
      </c>
      <c r="E92" s="122">
        <v>300</v>
      </c>
      <c r="F92" s="121">
        <v>300</v>
      </c>
    </row>
    <row r="93" spans="1:6" s="52" customFormat="1" ht="25.5" x14ac:dyDescent="0.2">
      <c r="A93" s="124" t="s">
        <v>100</v>
      </c>
      <c r="B93" s="53">
        <v>241.38</v>
      </c>
      <c r="C93" s="53">
        <v>261</v>
      </c>
      <c r="D93" s="53">
        <v>300</v>
      </c>
      <c r="E93" s="54">
        <v>300</v>
      </c>
      <c r="F93" s="53">
        <v>300</v>
      </c>
    </row>
    <row r="94" spans="1:6" s="52" customFormat="1" ht="12.75" x14ac:dyDescent="0.2">
      <c r="A94" s="125" t="s">
        <v>47</v>
      </c>
      <c r="B94" s="53">
        <v>241.38</v>
      </c>
      <c r="C94" s="53">
        <v>261</v>
      </c>
      <c r="D94" s="53">
        <v>300</v>
      </c>
      <c r="E94" s="54">
        <v>300</v>
      </c>
      <c r="F94" s="53">
        <v>300</v>
      </c>
    </row>
    <row r="95" spans="1:6" s="52" customFormat="1" ht="12.75" x14ac:dyDescent="0.2">
      <c r="A95" s="126" t="s">
        <v>51</v>
      </c>
      <c r="B95" s="53">
        <v>241.38</v>
      </c>
      <c r="C95" s="53">
        <v>261</v>
      </c>
      <c r="D95" s="53">
        <v>300</v>
      </c>
      <c r="E95" s="54">
        <v>300</v>
      </c>
      <c r="F95" s="53">
        <v>300</v>
      </c>
    </row>
    <row r="96" spans="1:6" s="52" customFormat="1" ht="25.5" x14ac:dyDescent="0.2">
      <c r="A96" s="70" t="s">
        <v>114</v>
      </c>
      <c r="B96" s="53">
        <v>14430.1</v>
      </c>
      <c r="C96" s="53">
        <v>9420</v>
      </c>
      <c r="D96" s="53">
        <v>46470</v>
      </c>
      <c r="E96" s="54">
        <v>2470</v>
      </c>
      <c r="F96" s="53">
        <v>2470</v>
      </c>
    </row>
    <row r="97" spans="1:6" s="123" customFormat="1" ht="25.5" x14ac:dyDescent="0.2">
      <c r="A97" s="120" t="s">
        <v>115</v>
      </c>
      <c r="B97" s="121">
        <v>14430.1</v>
      </c>
      <c r="C97" s="121">
        <v>9420</v>
      </c>
      <c r="D97" s="121">
        <v>46470</v>
      </c>
      <c r="E97" s="122">
        <v>2470</v>
      </c>
      <c r="F97" s="121">
        <v>2470</v>
      </c>
    </row>
    <row r="98" spans="1:6" s="52" customFormat="1" ht="12.75" x14ac:dyDescent="0.2">
      <c r="A98" s="124" t="s">
        <v>92</v>
      </c>
      <c r="B98" s="49"/>
      <c r="C98" s="49"/>
      <c r="D98" s="53">
        <v>44000</v>
      </c>
      <c r="E98" s="50"/>
      <c r="F98" s="49"/>
    </row>
    <row r="99" spans="1:6" s="52" customFormat="1" ht="25.5" x14ac:dyDescent="0.2">
      <c r="A99" s="125" t="s">
        <v>52</v>
      </c>
      <c r="B99" s="49"/>
      <c r="C99" s="49"/>
      <c r="D99" s="53">
        <v>44000</v>
      </c>
      <c r="E99" s="50"/>
      <c r="F99" s="49"/>
    </row>
    <row r="100" spans="1:6" s="52" customFormat="1" ht="38.25" x14ac:dyDescent="0.2">
      <c r="A100" s="126" t="s">
        <v>53</v>
      </c>
      <c r="B100" s="49"/>
      <c r="C100" s="49"/>
      <c r="D100" s="53">
        <v>44000</v>
      </c>
      <c r="E100" s="50"/>
      <c r="F100" s="49"/>
    </row>
    <row r="101" spans="1:6" s="52" customFormat="1" ht="25.5" x14ac:dyDescent="0.2">
      <c r="A101" s="124" t="s">
        <v>93</v>
      </c>
      <c r="B101" s="53">
        <v>734.03</v>
      </c>
      <c r="C101" s="53">
        <v>1500</v>
      </c>
      <c r="D101" s="53">
        <v>1500</v>
      </c>
      <c r="E101" s="54">
        <v>1500</v>
      </c>
      <c r="F101" s="53">
        <v>1500</v>
      </c>
    </row>
    <row r="102" spans="1:6" s="52" customFormat="1" ht="25.5" x14ac:dyDescent="0.2">
      <c r="A102" s="125" t="s">
        <v>52</v>
      </c>
      <c r="B102" s="53">
        <v>734.03</v>
      </c>
      <c r="C102" s="53">
        <v>1500</v>
      </c>
      <c r="D102" s="53">
        <v>1500</v>
      </c>
      <c r="E102" s="54">
        <v>1500</v>
      </c>
      <c r="F102" s="53">
        <v>1500</v>
      </c>
    </row>
    <row r="103" spans="1:6" s="52" customFormat="1" ht="38.25" x14ac:dyDescent="0.2">
      <c r="A103" s="126" t="s">
        <v>53</v>
      </c>
      <c r="B103" s="53">
        <v>734.03</v>
      </c>
      <c r="C103" s="53">
        <v>1500</v>
      </c>
      <c r="D103" s="53">
        <v>1500</v>
      </c>
      <c r="E103" s="54">
        <v>1500</v>
      </c>
      <c r="F103" s="53">
        <v>1500</v>
      </c>
    </row>
    <row r="104" spans="1:6" s="52" customFormat="1" ht="38.25" x14ac:dyDescent="0.2">
      <c r="A104" s="124" t="s">
        <v>97</v>
      </c>
      <c r="B104" s="53">
        <v>2542.44</v>
      </c>
      <c r="C104" s="53">
        <v>1750</v>
      </c>
      <c r="D104" s="49"/>
      <c r="E104" s="50"/>
      <c r="F104" s="49"/>
    </row>
    <row r="105" spans="1:6" s="52" customFormat="1" ht="25.5" x14ac:dyDescent="0.2">
      <c r="A105" s="125" t="s">
        <v>52</v>
      </c>
      <c r="B105" s="53">
        <v>2542.44</v>
      </c>
      <c r="C105" s="53">
        <v>1750</v>
      </c>
      <c r="D105" s="49"/>
      <c r="E105" s="50"/>
      <c r="F105" s="49"/>
    </row>
    <row r="106" spans="1:6" s="52" customFormat="1" ht="38.25" x14ac:dyDescent="0.2">
      <c r="A106" s="126" t="s">
        <v>53</v>
      </c>
      <c r="B106" s="53">
        <v>2542.44</v>
      </c>
      <c r="C106" s="53">
        <v>1750</v>
      </c>
      <c r="D106" s="49"/>
      <c r="E106" s="50"/>
      <c r="F106" s="49"/>
    </row>
    <row r="107" spans="1:6" s="52" customFormat="1" ht="25.5" x14ac:dyDescent="0.2">
      <c r="A107" s="124" t="s">
        <v>99</v>
      </c>
      <c r="B107" s="53">
        <v>4982.28</v>
      </c>
      <c r="C107" s="53">
        <v>4200</v>
      </c>
      <c r="D107" s="49"/>
      <c r="E107" s="50"/>
      <c r="F107" s="49"/>
    </row>
    <row r="108" spans="1:6" s="52" customFormat="1" ht="25.5" x14ac:dyDescent="0.2">
      <c r="A108" s="125" t="s">
        <v>52</v>
      </c>
      <c r="B108" s="53">
        <v>4982.28</v>
      </c>
      <c r="C108" s="53">
        <v>4200</v>
      </c>
      <c r="D108" s="49"/>
      <c r="E108" s="50"/>
      <c r="F108" s="49"/>
    </row>
    <row r="109" spans="1:6" s="52" customFormat="1" ht="38.25" x14ac:dyDescent="0.2">
      <c r="A109" s="126" t="s">
        <v>53</v>
      </c>
      <c r="B109" s="53">
        <v>4982.28</v>
      </c>
      <c r="C109" s="53">
        <v>4200</v>
      </c>
      <c r="D109" s="49"/>
      <c r="E109" s="50"/>
      <c r="F109" s="49"/>
    </row>
    <row r="110" spans="1:6" s="52" customFormat="1" ht="25.5" x14ac:dyDescent="0.2">
      <c r="A110" s="124" t="s">
        <v>100</v>
      </c>
      <c r="B110" s="53">
        <v>371</v>
      </c>
      <c r="C110" s="53">
        <v>1470</v>
      </c>
      <c r="D110" s="53">
        <v>970</v>
      </c>
      <c r="E110" s="54">
        <v>970</v>
      </c>
      <c r="F110" s="53">
        <v>970</v>
      </c>
    </row>
    <row r="111" spans="1:6" s="52" customFormat="1" ht="25.5" x14ac:dyDescent="0.2">
      <c r="A111" s="125" t="s">
        <v>52</v>
      </c>
      <c r="B111" s="53">
        <v>371</v>
      </c>
      <c r="C111" s="53">
        <v>1470</v>
      </c>
      <c r="D111" s="53">
        <v>970</v>
      </c>
      <c r="E111" s="54">
        <v>970</v>
      </c>
      <c r="F111" s="53">
        <v>970</v>
      </c>
    </row>
    <row r="112" spans="1:6" s="52" customFormat="1" ht="38.25" x14ac:dyDescent="0.2">
      <c r="A112" s="126" t="s">
        <v>53</v>
      </c>
      <c r="B112" s="53">
        <v>371</v>
      </c>
      <c r="C112" s="53">
        <v>1470</v>
      </c>
      <c r="D112" s="53">
        <v>970</v>
      </c>
      <c r="E112" s="54">
        <v>970</v>
      </c>
      <c r="F112" s="53">
        <v>970</v>
      </c>
    </row>
    <row r="113" spans="1:6" s="52" customFormat="1" ht="25.5" x14ac:dyDescent="0.2">
      <c r="A113" s="124" t="s">
        <v>101</v>
      </c>
      <c r="B113" s="53">
        <v>2879.8</v>
      </c>
      <c r="C113" s="49"/>
      <c r="D113" s="49"/>
      <c r="E113" s="50"/>
      <c r="F113" s="49"/>
    </row>
    <row r="114" spans="1:6" s="52" customFormat="1" ht="25.5" x14ac:dyDescent="0.2">
      <c r="A114" s="125" t="s">
        <v>52</v>
      </c>
      <c r="B114" s="53">
        <v>2879.8</v>
      </c>
      <c r="C114" s="49"/>
      <c r="D114" s="49"/>
      <c r="E114" s="50"/>
      <c r="F114" s="49"/>
    </row>
    <row r="115" spans="1:6" s="52" customFormat="1" ht="38.25" x14ac:dyDescent="0.2">
      <c r="A115" s="126" t="s">
        <v>53</v>
      </c>
      <c r="B115" s="53">
        <v>2879.8</v>
      </c>
      <c r="C115" s="49"/>
      <c r="D115" s="49"/>
      <c r="E115" s="50"/>
      <c r="F115" s="49"/>
    </row>
    <row r="116" spans="1:6" s="52" customFormat="1" ht="25.5" x14ac:dyDescent="0.2">
      <c r="A116" s="124" t="s">
        <v>102</v>
      </c>
      <c r="B116" s="53">
        <v>2920.55</v>
      </c>
      <c r="C116" s="53">
        <v>500</v>
      </c>
      <c r="D116" s="49"/>
      <c r="E116" s="50"/>
      <c r="F116" s="49"/>
    </row>
    <row r="117" spans="1:6" s="52" customFormat="1" ht="25.5" x14ac:dyDescent="0.2">
      <c r="A117" s="125" t="s">
        <v>52</v>
      </c>
      <c r="B117" s="53">
        <v>2920.55</v>
      </c>
      <c r="C117" s="53">
        <v>500</v>
      </c>
      <c r="D117" s="49"/>
      <c r="E117" s="50"/>
      <c r="F117" s="49"/>
    </row>
    <row r="118" spans="1:6" s="52" customFormat="1" ht="38.25" x14ac:dyDescent="0.2">
      <c r="A118" s="126" t="s">
        <v>53</v>
      </c>
      <c r="B118" s="53">
        <v>2920.55</v>
      </c>
      <c r="C118" s="53">
        <v>500</v>
      </c>
      <c r="D118" s="49"/>
      <c r="E118" s="50"/>
      <c r="F118" s="49"/>
    </row>
  </sheetData>
  <mergeCells count="2">
    <mergeCell ref="A2:D3"/>
    <mergeCell ref="A6:D6"/>
  </mergeCells>
  <pageMargins left="0.70866141732283472" right="0.31496062992125984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P i R po ekon.kl.</vt:lpstr>
      <vt:lpstr>P i R po izvorima</vt:lpstr>
      <vt:lpstr>Rashodi prema funk.kl.</vt:lpstr>
      <vt:lpstr>Račun financiranja</vt:lpstr>
      <vt:lpstr>II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2024-12-23T08:14:03Z</dcterms:modified>
</cp:coreProperties>
</file>